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9 Физика 7 класс" sheetId="1" state="visible" r:id="rId3"/>
    <sheet name="14630 Физика 8 класс" sheetId="2" state="visible" r:id="rId4"/>
    <sheet name="14631 Физика 9 класс" sheetId="3" state="visible" r:id="rId5"/>
    <sheet name="14632 Физика 10 класс" sheetId="4" state="visible" r:id="rId6"/>
    <sheet name="14633 Физика 11 класс" sheetId="5" state="visible" r:id="rId7"/>
    <sheet name="TimeZones" sheetId="6" state="veryHidden" r:id="rId8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<sst xmlns="http://schemas.openxmlformats.org/spreadsheetml/2006/main">
  <si>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</si>
  <si>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UTC</t>
  </si>
  <si>
    <t>UTC (МСК-3, UTC)</t>
  </si>
  <si>
    <t>sph251020/edu400107/10/6vzgv697</t>
  </si>
  <si>
    <t>sph251020/edu400107/10/q896gwzr</t>
  </si>
  <si>
    <t>sph251020/edu400107/10/wr95r6z3</t>
  </si>
  <si>
    <t>sph251120/edu400107/11/g79289v4</t>
  </si>
  <si>
    <t>sph251120/edu400107/11/q2z4rzg6</t>
  </si>
  <si>
    <t>sph251120/edu400107/11/q896wzr5</t>
  </si>
  <si>
    <t>sph251120/edu400107/11/q8975943</t>
  </si>
  <si>
    <t>sph251120/edu400107/11/v89r29wr</t>
  </si>
  <si>
    <t>sph25720/edu400107/7/6vzg76z7</t>
  </si>
  <si>
    <t>sph25720/edu400107/7/g4932wz8</t>
  </si>
  <si>
    <t>sph25720/edu400107/7/g59vr897</t>
  </si>
  <si>
    <t>sph25720/edu400107/7/q59wrz32</t>
  </si>
  <si>
    <t>sph25720/edu400107/7/q59wwr93</t>
  </si>
  <si>
    <t>sph25720/edu400107/7/q89725z4</t>
  </si>
  <si>
    <t>sph25720/edu400107/7/q897q594</t>
  </si>
  <si>
    <t>sph25720/edu400107/7/rg9qr5z2</t>
  </si>
  <si>
    <t>sph25720/edu400107/7/v2987vzq</t>
  </si>
  <si>
    <t>sph25720/edu400107/7/v2988v9q</t>
  </si>
  <si>
    <t>sph25720/edu400107/7/v89r32zw</t>
  </si>
  <si>
    <t>sph25820/edu400107/8/q2z4rzg6</t>
  </si>
  <si>
    <t>sph25820/edu400107/8/q59w8rz3</t>
  </si>
  <si>
    <t>sph25820/edu400107/8/q896rw9r</t>
  </si>
  <si>
    <t>sph25820/edu400107/8/rg9q5924</t>
  </si>
  <si>
    <t>sph25820/edu400107/8/rg9qw592</t>
  </si>
  <si>
    <t>sph25920/edu400107/9/g4936wz8</t>
  </si>
  <si>
    <t>sph25920/edu400107/9/q897v5z4</t>
  </si>
  <si>
    <t>sph25920/edu400107/9/v89r229w</t>
  </si>
  <si>
    <t>Анадырь</t>
  </si>
  <si>
    <t>Анадырь (МСК+9, UTC+12)</t>
  </si>
  <si>
    <t>Астрахань</t>
  </si>
  <si>
    <t>Астрахань (МСК+1, UTC+4)</t>
  </si>
  <si>
    <t>Барнаул</t>
  </si>
  <si>
    <t>Барнаул (МСК+4, UTC+7)</t>
  </si>
  <si>
    <t>Виноградов Иван Денисович</t>
  </si>
  <si>
    <t>Витчинов Илья Николаевич</t>
  </si>
  <si>
    <t>Владивосток</t>
  </si>
  <si>
    <t>Владивосток (МСК+7, UTC+10)</t>
  </si>
  <si>
    <t>Волгоград</t>
  </si>
  <si>
    <t>Волгоград (МСК, UTC+3)</t>
  </si>
  <si>
    <t>Грамота</t>
  </si>
  <si>
    <t>Деев Степан Андреевич</t>
  </si>
  <si>
    <t>Дубинина Анастасия Владиславовна</t>
  </si>
  <si>
    <t>Евстрашкин Дмитрий Сергеевич</t>
  </si>
  <si>
    <t>Евтеев Матвей</t>
  </si>
  <si>
    <t>Екатеринбург</t>
  </si>
  <si>
    <t>Екатеринбург (МСК+2, UTC+5)</t>
  </si>
  <si>
    <t>Зубаткин Дмитрий Александрович</t>
  </si>
  <si>
    <t>Ильичева Василиса Валерьевна</t>
  </si>
  <si>
    <t>Иркутск</t>
  </si>
  <si>
    <t>Иркутск (МСК+5, UTC+8)</t>
  </si>
  <si>
    <t>Калининград</t>
  </si>
  <si>
    <t>Калининград (МСК-1, UTC+2)</t>
  </si>
  <si>
    <t>Камчатка</t>
  </si>
  <si>
    <t>Камчатка (МСК+9, UTC+12)</t>
  </si>
  <si>
    <t>Киров</t>
  </si>
  <si>
    <t>Киров (МСК, UTC+3)</t>
  </si>
  <si>
    <t>Код</t>
  </si>
  <si>
    <t>Красноярск</t>
  </si>
  <si>
    <t>Красноярск (МСК+4, UTC+7)</t>
  </si>
  <si>
    <t>Магадан</t>
  </si>
  <si>
    <t>Магадан (МСК+8, UTC+11)</t>
  </si>
  <si>
    <t>Москва</t>
  </si>
  <si>
    <t>Москва (МСК, UTC+3)</t>
  </si>
  <si>
    <t>Набранные баллы</t>
  </si>
  <si>
    <t>Нарулев Иван Евгеньевич</t>
  </si>
  <si>
    <t>Нестерова Алина Альбертовна</t>
  </si>
  <si>
    <t>Нигматуллин Данила Русланович</t>
  </si>
  <si>
    <t>Новикова Дарья Алексеевна</t>
  </si>
  <si>
    <t>Новокузнецк</t>
  </si>
  <si>
    <t>Новокузнецк (МСК+4, UTC+7)</t>
  </si>
  <si>
    <t>Новосибирск</t>
  </si>
  <si>
    <t>Новосибирск (МСК+4, UTC+7)</t>
  </si>
  <si>
    <t>Омск</t>
  </si>
  <si>
    <t>Омск (МСК+3, UTC+6)</t>
  </si>
  <si>
    <t>Петовраджи Виктория Ильинична</t>
  </si>
  <si>
    <t>Петрушина Екатерина Викторовна</t>
  </si>
  <si>
    <t>Пивнова Ксения Геннадьевна</t>
  </si>
  <si>
    <t>Рыбак Матвей Игоревич</t>
  </si>
  <si>
    <t>Самара</t>
  </si>
  <si>
    <t>Самара (МСК+1, UTC+4)</t>
  </si>
  <si>
    <t>Саратов</t>
  </si>
  <si>
    <t>Саратов (МСК+1, UTC+4)</t>
  </si>
  <si>
    <t>Сахалин</t>
  </si>
  <si>
    <t>Сахалин (МСК+8, UTC+11)</t>
  </si>
  <si>
    <t>Симферополь</t>
  </si>
  <si>
    <t>Симферополь (МСК, UTC+3)</t>
  </si>
  <si>
    <t>Среднеколымск</t>
  </si>
  <si>
    <t>Среднеколымск (МСК+8, UTC+11)</t>
  </si>
  <si>
    <t>Статус</t>
  </si>
  <si>
    <t>Теличева Дарья Сергеевна</t>
  </si>
  <si>
    <t>Томск</t>
  </si>
  <si>
    <t>Томск (МСК+4, UTC+7)</t>
  </si>
  <si>
    <t>Ульяновск</t>
  </si>
  <si>
    <t>Ульяновск (МСК+1, UTC+4)</t>
  </si>
  <si>
    <t>Усть-Нера</t>
  </si>
  <si>
    <t>Усть-Нера (МСК+7, UTC+10)</t>
  </si>
  <si>
    <t>ФИО</t>
  </si>
  <si>
    <t>Фокина Ангелина Сергеевна</t>
  </si>
  <si>
    <t>Хандыга</t>
  </si>
  <si>
    <t>Хандыга (МСК+6, UTC+9)</t>
  </si>
  <si>
    <t>Часовой пояс</t>
  </si>
  <si>
    <t>Чита</t>
  </si>
  <si>
    <t>Чита (МСК+6, UTC+9)</t>
  </si>
  <si>
    <t>Шароян Елизавета Артуровна</t>
  </si>
  <si>
    <t>Шароян Ольга Арсеновна</t>
  </si>
  <si>
    <t>Шуенкова Ксения Александровна</t>
  </si>
  <si>
    <t>Якутск</t>
  </si>
  <si>
    <t>Якутск (МСК+6, UTC+9)</t>
  </si>
  <si>
    <t>гамрекели георгий олегович</t>
  </si>
  <si>
    <t>красильникова ирина павловна</t>
  </si>
  <si>
    <t>матросова елизавета павловна</t>
  </si>
  <si>
    <t>носов всеволод алексеевич</t>
  </si>
  <si>
    <t>собчук иван андреевич</t>
  </si>
  <si>
    <t>шароян ольга арсеновна</t>
  </si>
</sst>
</file>

<file path=xl/styles.xml><?xml version="1.0" encoding="utf-8"?>
<!--Stylesheet generated by xlsx-->
<styleSheet xmlns="http://schemas.openxmlformats.org/spreadsheetml/2006/main">
  <numFmts count="2">
    <numFmt formatCode="##0.0" numFmtId="164"/>
    <numFmt formatCode="dd mmmm yyyy &quot;в&quot; hh:mm" numFmtId="165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5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  <xf applyAlignment="1" applyFont="1" applyNumberFormat="1" fontId="2" numFmtId="165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103</v>
      </c>
      <c r="B1" s="2" t="s">
        <v>65</v>
      </c>
    </row>
    <row collapsed="false" customFormat="true" customHeight="false" hidden="false" outlineLevel="0" r="3">
      <c r="A3" s="1" t="s">
        <v>59</v>
      </c>
      <c r="B3" s="1" t="s">
        <v>99</v>
      </c>
      <c r="C3" s="1" t="s">
        <v>66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91</v>
      </c>
      <c r="G3" s="1" t="s">
        <v>42</v>
      </c>
    </row>
    <row collapsed="false" customFormat="true" customHeight="false" hidden="false" outlineLevel="0" r="4">
      <c r="A4" s="2" t="s">
        <v>20</v>
      </c>
      <c r="B4" s="2" t="s">
        <v>111</v>
      </c>
      <c r="C4" s="3" t="n">
        <v>5</v>
      </c>
      <c r="D4" s="4" t="n">
        <f>45931.4274591610 + (VLOOKUP($B$1,TimeZones!$A$1:$C$28,2,FALSE))/24</f>
        <v>45931.55245916105</v>
      </c>
      <c r="E4" s="4" t="n">
        <f>45931.4629835065 + (VLOOKUP($B$1,TimeZones!$A$1:$C$28,2,FALSE))/24</f>
        <v>45931.58798350654</v>
      </c>
      <c r="F4" s="2" t="s">
        <v>0</v>
      </c>
    </row>
    <row collapsed="false" customFormat="true" customHeight="false" hidden="false" outlineLevel="0" r="5">
      <c r="A5" s="2" t="s">
        <v>15</v>
      </c>
      <c r="B5" s="2" t="s">
        <v>67</v>
      </c>
      <c r="C5" s="3" t="n">
        <v>4</v>
      </c>
      <c r="D5" s="4" t="n">
        <f>45931.3475898299 + (VLOOKUP($B$1,TimeZones!$A$1:$C$28,2,FALSE))/24</f>
        <v>45931.472589829886</v>
      </c>
      <c r="E5" s="4" t="n">
        <f>45931.3613814524 + (VLOOKUP($B$1,TimeZones!$A$1:$C$28,2,FALSE))/24</f>
        <v>45931.48638145243</v>
      </c>
      <c r="F5" s="2" t="s">
        <v>0</v>
      </c>
    </row>
    <row collapsed="false" customFormat="true" customHeight="false" hidden="false" outlineLevel="0" r="6">
      <c r="A6" s="2" t="s">
        <v>11</v>
      </c>
      <c r="B6" s="2" t="s">
        <v>100</v>
      </c>
      <c r="C6" s="3" t="n">
        <v>4</v>
      </c>
      <c r="D6" s="4" t="n">
        <f>45931.3911268491 + (VLOOKUP($B$1,TimeZones!$A$1:$C$28,2,FALSE))/24</f>
        <v>45931.51612684908</v>
      </c>
      <c r="E6" s="4" t="n">
        <f>45931.3980794741 + (VLOOKUP($B$1,TimeZones!$A$1:$C$28,2,FALSE))/24</f>
        <v>45931.523079474086</v>
      </c>
      <c r="F6" s="2" t="s">
        <v>0</v>
      </c>
    </row>
    <row collapsed="false" customFormat="true" customHeight="false" hidden="false" outlineLevel="0" r="7">
      <c r="A7" s="2" t="s">
        <v>16</v>
      </c>
      <c r="B7" s="2" t="s">
        <v>107</v>
      </c>
      <c r="C7" s="3" t="n">
        <v>4</v>
      </c>
      <c r="D7" s="4" t="n">
        <f>45931.4013175487 + (VLOOKUP($B$1,TimeZones!$A$1:$C$28,2,FALSE))/24</f>
        <v>45931.526317548654</v>
      </c>
      <c r="E7" s="4" t="n">
        <f>45931.4047373393 + (VLOOKUP($B$1,TimeZones!$A$1:$C$28,2,FALSE))/24</f>
        <v>45931.5297373393</v>
      </c>
      <c r="F7" s="2" t="s">
        <v>0</v>
      </c>
    </row>
    <row collapsed="false" customFormat="true" customHeight="false" hidden="false" outlineLevel="0" r="8">
      <c r="A8" s="2" t="s">
        <v>14</v>
      </c>
      <c r="B8" s="2" t="s">
        <v>108</v>
      </c>
      <c r="C8" s="3" t="n">
        <v>4</v>
      </c>
      <c r="D8" s="4" t="n">
        <f>45931.4097867514 + (VLOOKUP($B$1,TimeZones!$A$1:$C$28,2,FALSE))/24</f>
        <v>45931.534786751414</v>
      </c>
      <c r="E8" s="4" t="n">
        <f>45931.4273589910 + (VLOOKUP($B$1,TimeZones!$A$1:$C$28,2,FALSE))/24</f>
        <v>45931.55235899101</v>
      </c>
      <c r="F8" s="2" t="s">
        <v>0</v>
      </c>
    </row>
    <row collapsed="false" customFormat="true" customHeight="false" hidden="false" outlineLevel="0" r="9">
      <c r="A9" s="2" t="s">
        <v>13</v>
      </c>
      <c r="B9" s="2" t="s">
        <v>115</v>
      </c>
      <c r="C9" s="3" t="n">
        <v>4</v>
      </c>
      <c r="D9" s="4" t="n">
        <f>45931.4282615167 + (VLOOKUP($B$1,TimeZones!$A$1:$C$28,2,FALSE))/24</f>
        <v>45931.55326151671</v>
      </c>
      <c r="E9" s="4" t="n">
        <f>45931.4636713868 + (VLOOKUP($B$1,TimeZones!$A$1:$C$28,2,FALSE))/24</f>
        <v>45931.58867138683</v>
      </c>
      <c r="F9" s="2" t="s">
        <v>0</v>
      </c>
    </row>
    <row collapsed="false" customFormat="true" customHeight="false" hidden="false" outlineLevel="0" r="10">
      <c r="A10" s="2" t="s">
        <v>21</v>
      </c>
      <c r="B10" s="2" t="s">
        <v>45</v>
      </c>
      <c r="C10" s="3" t="n">
        <v>3</v>
      </c>
      <c r="D10" s="4" t="n">
        <f>45931.3456051368 + (VLOOKUP($B$1,TimeZones!$A$1:$C$28,2,FALSE))/24</f>
        <v>45931.47060513677</v>
      </c>
      <c r="E10" s="4" t="n">
        <f>45931.4081051368 + (VLOOKUP($B$1,TimeZones!$A$1:$C$28,2,FALSE))/24</f>
        <v>45931.53310513677</v>
      </c>
      <c r="F10" s="2" t="s">
        <v>0</v>
      </c>
    </row>
    <row collapsed="false" customFormat="true" customHeight="false" hidden="false" outlineLevel="0" r="11">
      <c r="A11" s="2" t="s">
        <v>12</v>
      </c>
      <c r="B11" s="2" t="s">
        <v>50</v>
      </c>
      <c r="C11" s="3" t="n">
        <v>2</v>
      </c>
      <c r="D11" s="4" t="n">
        <f>45931.2862146104 + (VLOOKUP($B$1,TimeZones!$A$1:$C$28,2,FALSE))/24</f>
        <v>45931.41121461043</v>
      </c>
      <c r="E11" s="4" t="n">
        <f>45931.3465357283 + (VLOOKUP($B$1,TimeZones!$A$1:$C$28,2,FALSE))/24</f>
        <v>45931.47153572834</v>
      </c>
      <c r="F11" s="2" t="s">
        <v>0</v>
      </c>
    </row>
    <row collapsed="false" customFormat="true" customHeight="false" hidden="false" outlineLevel="0" r="12">
      <c r="A12" s="2" t="s">
        <v>19</v>
      </c>
      <c r="B12" s="2" t="s">
        <v>116</v>
      </c>
      <c r="C12" s="3" t="n">
        <v>2</v>
      </c>
      <c r="D12" s="4" t="n">
        <f>45931.3458808510 + (VLOOKUP($B$1,TimeZones!$A$1:$C$28,2,FALSE))/24</f>
        <v>45931.47088085098</v>
      </c>
      <c r="E12" s="4" t="n">
        <f>45931.4050029894 + (VLOOKUP($B$1,TimeZones!$A$1:$C$28,2,FALSE))/24</f>
        <v>45931.53000298941</v>
      </c>
      <c r="F12" s="2" t="s">
        <v>0</v>
      </c>
    </row>
    <row collapsed="false" customFormat="true" customHeight="false" hidden="false" outlineLevel="0" r="13">
      <c r="A13" s="2" t="s">
        <v>18</v>
      </c>
      <c r="B13" s="2" t="s">
        <v>70</v>
      </c>
      <c r="C13" s="3" t="n">
        <v>0</v>
      </c>
      <c r="D13" s="4" t="n">
        <f>45931.2268068828 + (VLOOKUP($B$1,TimeZones!$A$1:$C$28,2,FALSE))/24</f>
        <v>45931.351806882776</v>
      </c>
      <c r="E13" s="4" t="n">
        <f>45931.2755639520 + (VLOOKUP($B$1,TimeZones!$A$1:$C$28,2,FALSE))/24</f>
        <v>45931.40056395195</v>
      </c>
      <c r="F13" s="2" t="s">
        <v>0</v>
      </c>
    </row>
    <row collapsed="false" customFormat="true" customHeight="false" hidden="false" outlineLevel="0" r="14">
      <c r="A14" s="2" t="s">
        <v>17</v>
      </c>
      <c r="B14" s="2" t="s">
        <v>112</v>
      </c>
      <c r="C14" s="3" t="n">
        <v>0</v>
      </c>
      <c r="D14" s="4" t="n">
        <f>45931.4293320879 + (VLOOKUP($B$1,TimeZones!$A$1:$C$28,2,FALSE))/24</f>
        <v>45931.55433208788</v>
      </c>
      <c r="E14" s="4" t="n">
        <f>45931.4637117113 + (VLOOKUP($B$1,TimeZones!$A$1:$C$28,2,FALSE))/24</f>
        <v>45931.588711711265</v>
      </c>
      <c r="F14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103</v>
      </c>
      <c r="B1" s="2" t="s">
        <v>65</v>
      </c>
    </row>
    <row collapsed="false" customFormat="true" customHeight="false" hidden="false" outlineLevel="0" r="3">
      <c r="A3" s="1" t="s">
        <v>59</v>
      </c>
      <c r="B3" s="1" t="s">
        <v>99</v>
      </c>
      <c r="C3" s="1" t="s">
        <v>66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91</v>
      </c>
      <c r="G3" s="1" t="s">
        <v>42</v>
      </c>
    </row>
    <row collapsed="false" customFormat="true" customHeight="false" hidden="false" outlineLevel="0" r="4">
      <c r="A4" s="2" t="s">
        <v>26</v>
      </c>
      <c r="B4" s="2" t="s">
        <v>44</v>
      </c>
      <c r="C4" s="3" t="n">
        <v>21</v>
      </c>
      <c r="D4" s="4" t="n">
        <f>45931.3090745126 + (VLOOKUP($B$1,TimeZones!$A$1:$C$28,2,FALSE))/24</f>
        <v>45931.434074512625</v>
      </c>
      <c r="E4" s="4" t="n">
        <f>45931.3459136892 + (VLOOKUP($B$1,TimeZones!$A$1:$C$28,2,FALSE))/24</f>
        <v>45931.470913689234</v>
      </c>
      <c r="F4" s="2" t="s">
        <v>0</v>
      </c>
    </row>
    <row collapsed="false" customFormat="true" customHeight="false" hidden="false" outlineLevel="0" r="5">
      <c r="A5" s="2" t="s">
        <v>24</v>
      </c>
      <c r="B5" s="2" t="s">
        <v>68</v>
      </c>
      <c r="C5" s="3" t="n">
        <v>15.5</v>
      </c>
      <c r="D5" s="4" t="n">
        <f>45931.2372241106 + (VLOOKUP($B$1,TimeZones!$A$1:$C$28,2,FALSE))/24</f>
        <v>45931.36222411063</v>
      </c>
      <c r="E5" s="4" t="n">
        <f>45931.2567833081 + (VLOOKUP($B$1,TimeZones!$A$1:$C$28,2,FALSE))/24</f>
        <v>45931.381783308076</v>
      </c>
      <c r="F5" s="2" t="s">
        <v>0</v>
      </c>
    </row>
    <row collapsed="false" customFormat="true" customHeight="false" hidden="false" outlineLevel="0" r="6">
      <c r="A6" s="2" t="s">
        <v>25</v>
      </c>
      <c r="B6" s="2" t="s">
        <v>77</v>
      </c>
      <c r="C6" s="3" t="n">
        <v>12</v>
      </c>
      <c r="D6" s="4" t="n">
        <f>45931.2452793786 + (VLOOKUP($B$1,TimeZones!$A$1:$C$28,2,FALSE))/24</f>
        <v>45931.37027937858</v>
      </c>
      <c r="E6" s="4" t="n">
        <f>45931.2569709312 + (VLOOKUP($B$1,TimeZones!$A$1:$C$28,2,FALSE))/24</f>
        <v>45931.38197093116</v>
      </c>
      <c r="F6" s="2" t="s">
        <v>0</v>
      </c>
    </row>
    <row collapsed="false" customFormat="true" customHeight="false" hidden="false" outlineLevel="0" r="7">
      <c r="A7" s="2" t="s">
        <v>22</v>
      </c>
      <c r="B7" s="2" t="s">
        <v>113</v>
      </c>
      <c r="C7" s="3" t="n">
        <v>3.5</v>
      </c>
      <c r="D7" s="4" t="n">
        <f>45931.3441186695 + (VLOOKUP($B$1,TimeZones!$A$1:$C$28,2,FALSE))/24</f>
        <v>45931.46911866951</v>
      </c>
      <c r="E7" s="4" t="n">
        <f>45931.3565277036 + (VLOOKUP($B$1,TimeZones!$A$1:$C$28,2,FALSE))/24</f>
        <v>45931.48152770355</v>
      </c>
      <c r="F7" s="2" t="s">
        <v>0</v>
      </c>
    </row>
    <row collapsed="false" customFormat="true" customHeight="false" hidden="false" outlineLevel="0" r="8">
      <c r="A8" s="2" t="s">
        <v>23</v>
      </c>
      <c r="B8" s="2" t="s">
        <v>114</v>
      </c>
      <c r="C8" s="3" t="n">
        <v>1</v>
      </c>
      <c r="D8" s="4" t="n">
        <f>45931.2377172416 + (VLOOKUP($B$1,TimeZones!$A$1:$C$28,2,FALSE))/24</f>
        <v>45931.36271724162</v>
      </c>
      <c r="E8" s="4" t="n">
        <f>45931.2568860419 + (VLOOKUP($B$1,TimeZones!$A$1:$C$28,2,FALSE))/24</f>
        <v>45931.38188604188</v>
      </c>
      <c r="F8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103</v>
      </c>
      <c r="B1" s="2" t="s">
        <v>65</v>
      </c>
    </row>
    <row collapsed="false" customFormat="true" customHeight="false" hidden="false" outlineLevel="0" r="3">
      <c r="A3" s="1" t="s">
        <v>59</v>
      </c>
      <c r="B3" s="1" t="s">
        <v>99</v>
      </c>
      <c r="C3" s="1" t="s">
        <v>66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91</v>
      </c>
      <c r="G3" s="1" t="s">
        <v>42</v>
      </c>
    </row>
    <row collapsed="false" customFormat="true" customHeight="false" hidden="false" outlineLevel="0" r="4">
      <c r="A4" s="2" t="s">
        <v>29</v>
      </c>
      <c r="B4" s="2" t="s">
        <v>37</v>
      </c>
      <c r="C4" s="3" t="n">
        <v>13</v>
      </c>
      <c r="D4" s="4" t="n">
        <f>45931.3439100740 + (VLOOKUP($B$1,TimeZones!$A$1:$C$28,2,FALSE))/24</f>
        <v>45931.46891007403</v>
      </c>
      <c r="E4" s="4" t="n">
        <f>45931.4017233455 + (VLOOKUP($B$1,TimeZones!$A$1:$C$28,2,FALSE))/24</f>
        <v>45931.526723345545</v>
      </c>
      <c r="F4" s="2" t="s">
        <v>0</v>
      </c>
    </row>
    <row collapsed="false" customFormat="true" customHeight="false" hidden="false" outlineLevel="0" r="5">
      <c r="A5" s="2" t="s">
        <v>27</v>
      </c>
      <c r="B5" s="2" t="s">
        <v>46</v>
      </c>
      <c r="C5" s="3" t="n">
        <v>7</v>
      </c>
      <c r="D5" s="4" t="n">
        <f>45931.3435228806 + (VLOOKUP($B$1,TimeZones!$A$1:$C$28,2,FALSE))/24</f>
        <v>45931.46852288061</v>
      </c>
      <c r="E5" s="4" t="n">
        <f>45931.4017351752 + (VLOOKUP($B$1,TimeZones!$A$1:$C$28,2,FALSE))/24</f>
        <v>45931.52673517515</v>
      </c>
      <c r="F5" s="2" t="s">
        <v>0</v>
      </c>
    </row>
    <row collapsed="false" customFormat="true" customHeight="false" hidden="false" outlineLevel="0" r="6">
      <c r="A6" s="2" t="s">
        <v>28</v>
      </c>
      <c r="B6" s="2" t="s">
        <v>80</v>
      </c>
      <c r="C6" s="3" t="n">
        <v>1</v>
      </c>
      <c r="D6" s="4" t="n">
        <f>45931.5517807134 + (VLOOKUP($B$1,TimeZones!$A$1:$C$28,2,FALSE))/24</f>
        <v>45931.676780713366</v>
      </c>
      <c r="E6" s="4" t="n">
        <f>45931.5525803056 + (VLOOKUP($B$1,TimeZones!$A$1:$C$28,2,FALSE))/24</f>
        <v>45931.67758030558</v>
      </c>
      <c r="F6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103</v>
      </c>
      <c r="B1" s="2" t="s">
        <v>65</v>
      </c>
    </row>
    <row collapsed="false" customFormat="true" customHeight="false" hidden="false" outlineLevel="0" r="3">
      <c r="A3" s="1" t="s">
        <v>59</v>
      </c>
      <c r="B3" s="1" t="s">
        <v>99</v>
      </c>
      <c r="C3" s="1" t="s">
        <v>66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91</v>
      </c>
      <c r="G3" s="1" t="s">
        <v>42</v>
      </c>
    </row>
    <row collapsed="false" customFormat="true" customHeight="false" hidden="false" outlineLevel="0" r="4">
      <c r="A4" s="2" t="s">
        <v>3</v>
      </c>
      <c r="B4" s="2" t="s">
        <v>78</v>
      </c>
      <c r="C4" s="3" t="n">
        <v>24</v>
      </c>
      <c r="D4" s="4" t="n">
        <f>45931.2674700514 + (VLOOKUP($B$1,TimeZones!$A$1:$C$28,2,FALSE))/24</f>
        <v>45931.39247005139</v>
      </c>
      <c r="E4" s="4" t="n">
        <f>45931.2986689172 + (VLOOKUP($B$1,TimeZones!$A$1:$C$28,2,FALSE))/24</f>
        <v>45931.42366891717</v>
      </c>
      <c r="F4" s="2" t="s">
        <v>0</v>
      </c>
    </row>
    <row collapsed="false" customFormat="true" customHeight="false" hidden="false" outlineLevel="0" r="5">
      <c r="A5" s="2" t="s">
        <v>5</v>
      </c>
      <c r="B5" s="2" t="s">
        <v>49</v>
      </c>
      <c r="C5" s="3" t="n">
        <v>22</v>
      </c>
      <c r="D5" s="4" t="n">
        <f>45931.2674757258 + (VLOOKUP($B$1,TimeZones!$A$1:$C$28,2,FALSE))/24</f>
        <v>45931.39247572584</v>
      </c>
      <c r="E5" s="4" t="n">
        <f>45931.3198796978 + (VLOOKUP($B$1,TimeZones!$A$1:$C$28,2,FALSE))/24</f>
        <v>45931.44487969781</v>
      </c>
      <c r="F5" s="2" t="s">
        <v>0</v>
      </c>
    </row>
    <row collapsed="false" customFormat="true" customHeight="false" hidden="false" outlineLevel="0" r="6">
      <c r="A6" s="2" t="s">
        <v>4</v>
      </c>
      <c r="B6" s="2" t="s">
        <v>69</v>
      </c>
      <c r="C6" s="3" t="n">
        <v>10</v>
      </c>
      <c r="D6" s="4" t="n">
        <f>45931.2667516581 + (VLOOKUP($B$1,TimeZones!$A$1:$C$28,2,FALSE))/24</f>
        <v>45931.39175165807</v>
      </c>
      <c r="E6" s="4" t="n">
        <f>45931.3192702503 + (VLOOKUP($B$1,TimeZones!$A$1:$C$28,2,FALSE))/24</f>
        <v>45931.44427025028</v>
      </c>
      <c r="F6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103</v>
      </c>
      <c r="B1" s="2" t="s">
        <v>65</v>
      </c>
    </row>
    <row collapsed="false" customFormat="true" customHeight="false" hidden="false" outlineLevel="0" r="3">
      <c r="A3" s="1" t="s">
        <v>59</v>
      </c>
      <c r="B3" s="1" t="s">
        <v>99</v>
      </c>
      <c r="C3" s="1" t="s">
        <v>66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91</v>
      </c>
      <c r="G3" s="1" t="s">
        <v>42</v>
      </c>
    </row>
    <row collapsed="false" customFormat="true" customHeight="false" hidden="false" outlineLevel="0" r="4">
      <c r="A4" s="2" t="s">
        <v>8</v>
      </c>
      <c r="B4" s="2" t="s">
        <v>92</v>
      </c>
      <c r="C4" s="3" t="n">
        <v>5.5</v>
      </c>
      <c r="D4" s="4" t="n">
        <f>45931.4642192194 + (VLOOKUP($B$1,TimeZones!$A$1:$C$28,2,FALSE))/24</f>
        <v>45931.589219219364</v>
      </c>
      <c r="E4" s="4" t="n">
        <f>45931.5004083313 + (VLOOKUP($B$1,TimeZones!$A$1:$C$28,2,FALSE))/24</f>
        <v>45931.625408331274</v>
      </c>
      <c r="F4" s="2" t="s">
        <v>0</v>
      </c>
    </row>
    <row collapsed="false" customFormat="true" customHeight="false" hidden="false" outlineLevel="0" r="5">
      <c r="A5" s="2" t="s">
        <v>9</v>
      </c>
      <c r="B5" s="2" t="s">
        <v>36</v>
      </c>
      <c r="C5" s="3" t="n">
        <v>4</v>
      </c>
      <c r="D5" s="4" t="n">
        <f>45931.4636933259 + (VLOOKUP($B$1,TimeZones!$A$1:$C$28,2,FALSE))/24</f>
        <v>45931.58869332592</v>
      </c>
      <c r="E5" s="4" t="n">
        <f>45931.4865976599 + (VLOOKUP($B$1,TimeZones!$A$1:$C$28,2,FALSE))/24</f>
        <v>45931.61159765991</v>
      </c>
      <c r="F5" s="2" t="s">
        <v>0</v>
      </c>
    </row>
    <row collapsed="false" customFormat="true" customHeight="false" hidden="false" outlineLevel="0" r="6">
      <c r="A6" s="2" t="s">
        <v>6</v>
      </c>
      <c r="B6" s="2" t="s">
        <v>106</v>
      </c>
      <c r="C6" s="3" t="n">
        <v>2.5</v>
      </c>
      <c r="D6" s="4" t="n">
        <f>45931.5472830946 + (VLOOKUP($B$1,TimeZones!$A$1:$C$28,2,FALSE))/24</f>
        <v>45931.67228309463</v>
      </c>
      <c r="E6" s="4" t="n">
        <f>45931.5479901093 + (VLOOKUP($B$1,TimeZones!$A$1:$C$28,2,FALSE))/24</f>
        <v>45931.67299010929</v>
      </c>
      <c r="F6" s="2" t="s">
        <v>0</v>
      </c>
    </row>
    <row collapsed="false" customFormat="true" customHeight="false" hidden="false" outlineLevel="0" r="7">
      <c r="A7" s="2" t="s">
        <v>10</v>
      </c>
      <c r="B7" s="2" t="s">
        <v>79</v>
      </c>
      <c r="C7" s="3" t="n">
        <v>1</v>
      </c>
      <c r="D7" s="4" t="n">
        <f>45931.5486802960 + (VLOOKUP($B$1,TimeZones!$A$1:$C$28,2,FALSE))/24</f>
        <v>45931.67368029603</v>
      </c>
      <c r="E7" s="4" t="n">
        <f>45931.5492779592 + (VLOOKUP($B$1,TimeZones!$A$1:$C$28,2,FALSE))/24</f>
        <v>45931.674277959166</v>
      </c>
      <c r="F7" s="2" t="s">
        <v>0</v>
      </c>
    </row>
    <row collapsed="false" customFormat="true" customHeight="false" hidden="false" outlineLevel="0" r="8">
      <c r="A8" s="2" t="s">
        <v>7</v>
      </c>
      <c r="B8" s="2" t="s">
        <v>43</v>
      </c>
      <c r="C8" s="3" t="n">
        <v>0</v>
      </c>
      <c r="D8" s="4" t="n">
        <f>45931.4647817058 + (VLOOKUP($B$1,TimeZones!$A$1:$C$28,2,FALSE))/24</f>
        <v>45931.58978170584</v>
      </c>
      <c r="E8" s="4" t="n">
        <f>45931.4867037435 + (VLOOKUP($B$1,TimeZones!$A$1:$C$28,2,FALSE))/24</f>
        <v>45931.61170374353</v>
      </c>
      <c r="F8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139.2"/>
    <col customWidth="1" max="2" min="2" width="34.8"/>
    <col customWidth="1" max="3" min="3" width="92.8"/>
  </cols>
  <sheetData>
    <row collapsed="false" customFormat="true" customHeight="false" hidden="false" outlineLevel="0" r="1">
      <c r="A1" s="2" t="s">
        <v>2</v>
      </c>
      <c r="B1" s="2" t="n">
        <v>0</v>
      </c>
      <c r="C1" s="2" t="s">
        <v>1</v>
      </c>
    </row>
    <row collapsed="false" customFormat="true" customHeight="false" hidden="false" outlineLevel="0" r="2">
      <c r="A2" s="2" t="s">
        <v>54</v>
      </c>
      <c r="B2" s="2" t="n">
        <v>2</v>
      </c>
      <c r="C2" s="2" t="s">
        <v>53</v>
      </c>
    </row>
    <row collapsed="false" customFormat="true" customHeight="false" hidden="false" outlineLevel="0" r="3">
      <c r="A3" s="2" t="s">
        <v>65</v>
      </c>
      <c r="B3" s="2" t="n">
        <v>3</v>
      </c>
      <c r="C3" s="2" t="s">
        <v>64</v>
      </c>
    </row>
    <row collapsed="false" customFormat="true" customHeight="false" hidden="false" outlineLevel="0" r="4">
      <c r="A4" s="2" t="s">
        <v>88</v>
      </c>
      <c r="B4" s="2" t="n">
        <v>3</v>
      </c>
      <c r="C4" s="2" t="s">
        <v>87</v>
      </c>
    </row>
    <row collapsed="false" customFormat="true" customHeight="false" hidden="false" outlineLevel="0" r="5">
      <c r="A5" s="2" t="s">
        <v>58</v>
      </c>
      <c r="B5" s="2" t="n">
        <v>3</v>
      </c>
      <c r="C5" s="2" t="s">
        <v>57</v>
      </c>
    </row>
    <row collapsed="false" customFormat="true" customHeight="false" hidden="false" outlineLevel="0" r="6">
      <c r="A6" s="2" t="s">
        <v>41</v>
      </c>
      <c r="B6" s="2" t="n">
        <v>3</v>
      </c>
      <c r="C6" s="2" t="s">
        <v>40</v>
      </c>
    </row>
    <row collapsed="false" customFormat="true" customHeight="false" hidden="false" outlineLevel="0" r="7">
      <c r="A7" s="2" t="s">
        <v>33</v>
      </c>
      <c r="B7" s="2" t="n">
        <v>4</v>
      </c>
      <c r="C7" s="2" t="s">
        <v>32</v>
      </c>
    </row>
    <row collapsed="false" customFormat="true" customHeight="false" hidden="false" outlineLevel="0" r="8">
      <c r="A8" s="2" t="s">
        <v>84</v>
      </c>
      <c r="B8" s="2" t="n">
        <v>4</v>
      </c>
      <c r="C8" s="2" t="s">
        <v>83</v>
      </c>
    </row>
    <row collapsed="false" customFormat="true" customHeight="false" hidden="false" outlineLevel="0" r="9">
      <c r="A9" s="2" t="s">
        <v>96</v>
      </c>
      <c r="B9" s="2" t="n">
        <v>4</v>
      </c>
      <c r="C9" s="2" t="s">
        <v>95</v>
      </c>
    </row>
    <row collapsed="false" customFormat="true" customHeight="false" hidden="false" outlineLevel="0" r="10">
      <c r="A10" s="2" t="s">
        <v>82</v>
      </c>
      <c r="B10" s="2" t="n">
        <v>4</v>
      </c>
      <c r="C10" s="2" t="s">
        <v>81</v>
      </c>
    </row>
    <row collapsed="false" customFormat="true" customHeight="false" hidden="false" outlineLevel="0" r="11">
      <c r="A11" s="2" t="s">
        <v>48</v>
      </c>
      <c r="B11" s="2" t="n">
        <v>5</v>
      </c>
      <c r="C11" s="2" t="s">
        <v>47</v>
      </c>
    </row>
    <row collapsed="false" customFormat="true" customHeight="false" hidden="false" outlineLevel="0" r="12">
      <c r="A12" s="2" t="s">
        <v>76</v>
      </c>
      <c r="B12" s="2" t="n">
        <v>6</v>
      </c>
      <c r="C12" s="2" t="s">
        <v>75</v>
      </c>
    </row>
    <row collapsed="false" customFormat="true" customHeight="false" hidden="false" outlineLevel="0" r="13">
      <c r="A13" s="2" t="s">
        <v>74</v>
      </c>
      <c r="B13" s="2" t="n">
        <v>7</v>
      </c>
      <c r="C13" s="2" t="s">
        <v>73</v>
      </c>
    </row>
    <row collapsed="false" customFormat="true" customHeight="false" hidden="false" outlineLevel="0" r="14">
      <c r="A14" s="2" t="s">
        <v>35</v>
      </c>
      <c r="B14" s="2" t="n">
        <v>7</v>
      </c>
      <c r="C14" s="2" t="s">
        <v>34</v>
      </c>
    </row>
    <row collapsed="false" customFormat="true" customHeight="false" hidden="false" outlineLevel="0" r="15">
      <c r="A15" s="2" t="s">
        <v>94</v>
      </c>
      <c r="B15" s="2" t="n">
        <v>7</v>
      </c>
      <c r="C15" s="2" t="s">
        <v>93</v>
      </c>
    </row>
    <row collapsed="false" customFormat="true" customHeight="false" hidden="false" outlineLevel="0" r="16">
      <c r="A16" s="2" t="s">
        <v>72</v>
      </c>
      <c r="B16" s="2" t="n">
        <v>7</v>
      </c>
      <c r="C16" s="2" t="s">
        <v>71</v>
      </c>
    </row>
    <row collapsed="false" customFormat="true" customHeight="false" hidden="false" outlineLevel="0" r="17">
      <c r="A17" s="2" t="s">
        <v>61</v>
      </c>
      <c r="B17" s="2" t="n">
        <v>7</v>
      </c>
      <c r="C17" s="2" t="s">
        <v>60</v>
      </c>
    </row>
    <row collapsed="false" customFormat="true" customHeight="false" hidden="false" outlineLevel="0" r="18">
      <c r="A18" s="2" t="s">
        <v>52</v>
      </c>
      <c r="B18" s="2" t="n">
        <v>8</v>
      </c>
      <c r="C18" s="2" t="s">
        <v>51</v>
      </c>
    </row>
    <row collapsed="false" customFormat="true" customHeight="false" hidden="false" outlineLevel="0" r="19">
      <c r="A19" s="2" t="s">
        <v>105</v>
      </c>
      <c r="B19" s="2" t="n">
        <v>9</v>
      </c>
      <c r="C19" s="2" t="s">
        <v>104</v>
      </c>
    </row>
    <row collapsed="false" customFormat="true" customHeight="false" hidden="false" outlineLevel="0" r="20">
      <c r="A20" s="2" t="s">
        <v>110</v>
      </c>
      <c r="B20" s="2" t="n">
        <v>9</v>
      </c>
      <c r="C20" s="2" t="s">
        <v>109</v>
      </c>
    </row>
    <row collapsed="false" customFormat="true" customHeight="false" hidden="false" outlineLevel="0" r="21">
      <c r="A21" s="2" t="s">
        <v>102</v>
      </c>
      <c r="B21" s="2" t="n">
        <v>9</v>
      </c>
      <c r="C21" s="2" t="s">
        <v>101</v>
      </c>
    </row>
    <row collapsed="false" customFormat="true" customHeight="false" hidden="false" outlineLevel="0" r="22">
      <c r="A22" s="2" t="s">
        <v>39</v>
      </c>
      <c r="B22" s="2" t="n">
        <v>10</v>
      </c>
      <c r="C22" s="2" t="s">
        <v>38</v>
      </c>
    </row>
    <row collapsed="false" customFormat="true" customHeight="false" hidden="false" outlineLevel="0" r="23">
      <c r="A23" s="2" t="s">
        <v>98</v>
      </c>
      <c r="B23" s="2" t="n">
        <v>10</v>
      </c>
      <c r="C23" s="2" t="s">
        <v>97</v>
      </c>
    </row>
    <row collapsed="false" customFormat="true" customHeight="false" hidden="false" outlineLevel="0" r="24">
      <c r="A24" s="2" t="s">
        <v>63</v>
      </c>
      <c r="B24" s="2" t="n">
        <v>11</v>
      </c>
      <c r="C24" s="2" t="s">
        <v>62</v>
      </c>
    </row>
    <row collapsed="false" customFormat="true" customHeight="false" hidden="false" outlineLevel="0" r="25">
      <c r="A25" s="2" t="s">
        <v>86</v>
      </c>
      <c r="B25" s="2" t="n">
        <v>11</v>
      </c>
      <c r="C25" s="2" t="s">
        <v>85</v>
      </c>
    </row>
    <row collapsed="false" customFormat="true" customHeight="false" hidden="false" outlineLevel="0" r="26">
      <c r="A26" s="2" t="s">
        <v>90</v>
      </c>
      <c r="B26" s="2" t="n">
        <v>11</v>
      </c>
      <c r="C26" s="2" t="s">
        <v>89</v>
      </c>
    </row>
    <row collapsed="false" customFormat="true" customHeight="false" hidden="false" outlineLevel="0" r="27">
      <c r="A27" s="2" t="s">
        <v>56</v>
      </c>
      <c r="B27" s="2" t="n">
        <v>12</v>
      </c>
      <c r="C27" s="2" t="s">
        <v>55</v>
      </c>
    </row>
    <row collapsed="false" customFormat="true" customHeight="false" hidden="false" outlineLevel="0" r="28">
      <c r="A28" s="2" t="s">
        <v>31</v>
      </c>
      <c r="B28" s="2" t="n">
        <v>12</v>
      </c>
      <c r="C28" s="2" t="s">
        <v>30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6</i4>
      </variant>
    </vector>
  </HeadingPairs>
  <TitlesOfParts>
    <vector xmlns="http://schemas.openxmlformats.org/officeDocument/2006/docPropsVTypes" baseType="lpstr" size="6">
      <lpstr>14629 Физика 7 класс</lpstr>
      <lpstr>14630 Физика 8 класс</lpstr>
      <lpstr>14631 Физика 9 класс</lpstr>
      <lpstr>14632 Физика 10 класс</lpstr>
      <lpstr>14633 Физика 11 класс</lpstr>
      <lpstr>TimeZones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2026-03-18T09:09:39.336837685Z</dcterms:created>
  <dc:creator>xlsxwriter</dc:creator>
  <cp:lastModifiedBy>xlsxwriter</cp:lastModifiedBy>
</cp:coreProperties>
</file>