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5073 Информатика. Роб 5 класс" sheetId="1" state="visible" r:id="rId3"/>
    <sheet name="15073 Информатика. Роб 6 класс" sheetId="2" state="visible" r:id="rId4"/>
    <sheet name="15074 Информатика. Роб 7 класс" sheetId="3" state="visible" r:id="rId5"/>
    <sheet name="15074 Информатика. Роб 8 класс" sheetId="4" state="visible" r:id="rId6"/>
    <sheet name="15075 Информатика. Роб 9 класс" sheetId="5" state="visible" r:id="rId7"/>
    <sheet name="15075 Информатика. Роб 10 класс" sheetId="6" state="visible" r:id="rId8"/>
    <sheet name="15075 Информатика. Роб 11 класс" sheetId="7" state="visible" r:id="rId9"/>
    <sheet name="TimeZones" sheetId="8" state="veryHidden" r:id="rId10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<sst xmlns="http://schemas.openxmlformats.org/spreadsheetml/2006/main">
  <si>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</si>
  <si>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UTC</t>
  </si>
  <si>
    <t>UTC (МСК-3, UTC)</t>
  </si>
  <si>
    <t>srb25520/edu400107/5/6vzg8697</t>
  </si>
  <si>
    <t>srb25520/edu400107/5/g493vwz8</t>
  </si>
  <si>
    <t>srb25520/edu400107/5/q2z48rzg</t>
  </si>
  <si>
    <t>srb25520/edu400107/5/rg9q85z2</t>
  </si>
  <si>
    <t>srb25520/edu400107/5/v89rg2zw</t>
  </si>
  <si>
    <t>srb25520/edu400107/6/g59v38z7</t>
  </si>
  <si>
    <t>srb25520/edu400107/6/q2z45r9g</t>
  </si>
  <si>
    <t>srb25520/edu400107/6/q2z47r9g</t>
  </si>
  <si>
    <t>srb25520/edu400107/6/q59wwr93</t>
  </si>
  <si>
    <t>srb25520/edu400107/6/q8967wzr</t>
  </si>
  <si>
    <t>srb25520/edu400107/6/v298vv9q</t>
  </si>
  <si>
    <t>srb25520/edu400107/6/v89r32zw</t>
  </si>
  <si>
    <t>srb25720/edu400107/7/g59v8976</t>
  </si>
  <si>
    <t>srb25720/edu400107/7/g59vr897</t>
  </si>
  <si>
    <t>srb25720/edu400107/7/g59vw8z7</t>
  </si>
  <si>
    <t>srb25720/edu400107/7/q2z4vrzg</t>
  </si>
  <si>
    <t>srb25720/edu400107/7/q897g594</t>
  </si>
  <si>
    <t>srb25720/edu400107/7/q897q594</t>
  </si>
  <si>
    <t>srb25720/edu400107/7/rg9qr5z2</t>
  </si>
  <si>
    <t>srb25720/edu400107/7/v298vv9q</t>
  </si>
  <si>
    <t>srb25720/edu400107/7/wr957693</t>
  </si>
  <si>
    <t>srb25720/edu400107/7/wr95r6z3</t>
  </si>
  <si>
    <t>srb25720/edu400107/8/g493gw98</t>
  </si>
  <si>
    <t>srb25720/edu400107/8/q59w3693</t>
  </si>
  <si>
    <t>srb25720/edu400107/8/q89745z4</t>
  </si>
  <si>
    <t>srb25720/edu400107/8/q897r7z4</t>
  </si>
  <si>
    <t>srb25720/edu400107/8/rg9qg592</t>
  </si>
  <si>
    <t>srb25720/edu400107/8/rg9qvvz2</t>
  </si>
  <si>
    <t>srb25920/edu400107/10/g59v4897</t>
  </si>
  <si>
    <t>srb25920/edu400107/10/v298rv9q</t>
  </si>
  <si>
    <t>srb25920/edu400107/10/v89r829w</t>
  </si>
  <si>
    <t>srb25920/edu400107/11/q89745z4</t>
  </si>
  <si>
    <t>srb25920/edu400107/9/g4932wz8</t>
  </si>
  <si>
    <t>srb25920/edu400107/9/g4938wz8</t>
  </si>
  <si>
    <t>srb25920/edu400107/9/g59v8976</t>
  </si>
  <si>
    <t>srb25920/edu400107/9/q8962w9r</t>
  </si>
  <si>
    <t>srb25920/edu400107/9/q896gwzr</t>
  </si>
  <si>
    <t>srb25920/edu400107/9/wr9566z3</t>
  </si>
  <si>
    <t>srb25920/edu400107/9/wr957693</t>
  </si>
  <si>
    <t>Абрамов Артем</t>
  </si>
  <si>
    <t>Акуленко Елизавета Романовна</t>
  </si>
  <si>
    <t>Анадырь</t>
  </si>
  <si>
    <t>Анадырь (МСК+9, UTC+12)</t>
  </si>
  <si>
    <t>Астрахань</t>
  </si>
  <si>
    <t>Астрахань (МСК+1, UTC+4)</t>
  </si>
  <si>
    <t>Барабанщиков Арсений Константинович</t>
  </si>
  <si>
    <t>Барнаул</t>
  </si>
  <si>
    <t>Барнаул (МСК+4, UTC+7)</t>
  </si>
  <si>
    <t>Белова Полина Валерьевна</t>
  </si>
  <si>
    <t>Бушуенков Максим Александрович</t>
  </si>
  <si>
    <t>Варичев Семен</t>
  </si>
  <si>
    <t>Витчинов Илья Николаевич</t>
  </si>
  <si>
    <t>Владивосток</t>
  </si>
  <si>
    <t>Владивосток (МСК+7, UTC+10)</t>
  </si>
  <si>
    <t>Волгоград</t>
  </si>
  <si>
    <t>Волгоград (МСК, UTC+3)</t>
  </si>
  <si>
    <t>Гециву Данила Денисович</t>
  </si>
  <si>
    <t>Годун Иван Александрович</t>
  </si>
  <si>
    <t>Грамота</t>
  </si>
  <si>
    <t>Григорян София Артуровна</t>
  </si>
  <si>
    <t>Евстрашкин Дмитрий Сергеевич</t>
  </si>
  <si>
    <t>Евтеев Матвей</t>
  </si>
  <si>
    <t>Екатеринбург</t>
  </si>
  <si>
    <t>Екатеринбург (МСК+2, UTC+5)</t>
  </si>
  <si>
    <t>Еркина Алиса Владимировна</t>
  </si>
  <si>
    <t>Забелин Димитрий Александрович</t>
  </si>
  <si>
    <t>Иркутск</t>
  </si>
  <si>
    <t>Иркутск (МСК+5, UTC+8)</t>
  </si>
  <si>
    <t>Калининград</t>
  </si>
  <si>
    <t>Калининград (МСК-1, UTC+2)</t>
  </si>
  <si>
    <t>Камчатка</t>
  </si>
  <si>
    <t>Камчатка (МСК+9, UTC+12)</t>
  </si>
  <si>
    <t>Карсакова Варвара Максимовна</t>
  </si>
  <si>
    <t>Киров</t>
  </si>
  <si>
    <t>Киров (МСК, UTC+3)</t>
  </si>
  <si>
    <t>Код</t>
  </si>
  <si>
    <t>Костин Максим</t>
  </si>
  <si>
    <t>Кочанов Глеб Станислалович</t>
  </si>
  <si>
    <t>Красноярск</t>
  </si>
  <si>
    <t>Красноярск (МСК+4, UTC+7)</t>
  </si>
  <si>
    <t>Крысанова Кира Андреевна</t>
  </si>
  <si>
    <t>Левшанов Илья</t>
  </si>
  <si>
    <t>Луговец Артём Евгеньевич</t>
  </si>
  <si>
    <t>Магадан</t>
  </si>
  <si>
    <t>Магадан (МСК+8, UTC+11)</t>
  </si>
  <si>
    <t>Москва</t>
  </si>
  <si>
    <t>Москва (МСК, UTC+3)</t>
  </si>
  <si>
    <t>Набранные баллы</t>
  </si>
  <si>
    <t>Нигматуллин Данила Русланович</t>
  </si>
  <si>
    <t>Никишин Артём Сергеевич</t>
  </si>
  <si>
    <t>Новокузнецк</t>
  </si>
  <si>
    <t>Новокузнецк (МСК+4, UTC+7)</t>
  </si>
  <si>
    <t>Новосибирск</t>
  </si>
  <si>
    <t>Новосибирск (МСК+4, UTC+7)</t>
  </si>
  <si>
    <t>Носов Всеволод</t>
  </si>
  <si>
    <t>Омск</t>
  </si>
  <si>
    <t>Омск (МСК+3, UTC+6)</t>
  </si>
  <si>
    <t>Петовраджи Виктория Ильинична</t>
  </si>
  <si>
    <t>Петрушина Екатерина Викторовна</t>
  </si>
  <si>
    <t>Сайкова Вероника Антоновна</t>
  </si>
  <si>
    <t>Самара</t>
  </si>
  <si>
    <t>Самара (МСК+1, UTC+4)</t>
  </si>
  <si>
    <t>Самохин Кирилл</t>
  </si>
  <si>
    <t>Сапронов Максим Владимирович</t>
  </si>
  <si>
    <t>Саратов</t>
  </si>
  <si>
    <t>Саратов (МСК+1, UTC+4)</t>
  </si>
  <si>
    <t>Сафронов Дмитрий</t>
  </si>
  <si>
    <t>Сахалин</t>
  </si>
  <si>
    <t>Сахалин (МСК+8, UTC+11)</t>
  </si>
  <si>
    <t>Симферополь</t>
  </si>
  <si>
    <t>Симферополь (МСК, UTC+3)</t>
  </si>
  <si>
    <t>Собакова Мария Владимировна</t>
  </si>
  <si>
    <t>Среднеколымск</t>
  </si>
  <si>
    <t>Среднеколымск (МСК+8, UTC+11)</t>
  </si>
  <si>
    <t>Статус</t>
  </si>
  <si>
    <t>Томск</t>
  </si>
  <si>
    <t>Томск (МСК+4, UTC+7)</t>
  </si>
  <si>
    <t>Ульяновск</t>
  </si>
  <si>
    <t>Ульяновск (МСК+1, UTC+4)</t>
  </si>
  <si>
    <t>Усть-Нера</t>
  </si>
  <si>
    <t>Усть-Нера (МСК+7, UTC+10)</t>
  </si>
  <si>
    <t>ФИО</t>
  </si>
  <si>
    <t>Хандыга</t>
  </si>
  <si>
    <t>Хандыга (МСК+6, UTC+9)</t>
  </si>
  <si>
    <t>Часовой пояс</t>
  </si>
  <si>
    <t>Чита</t>
  </si>
  <si>
    <t>Чита (МСК+6, UTC+9)</t>
  </si>
  <si>
    <t>Чубуков Александр Александрович</t>
  </si>
  <si>
    <t>Чумакова Ксения Игоревна</t>
  </si>
  <si>
    <t>Якутск</t>
  </si>
  <si>
    <t>Якутск (МСК+6, UTC+9)</t>
  </si>
  <si>
    <t>гамрекели георгий олегович</t>
  </si>
  <si>
    <t>ерыгин александр валерьевич</t>
  </si>
  <si>
    <t>зайцев александер геннадьевич</t>
  </si>
  <si>
    <t>казимов руслан тофикович</t>
  </si>
  <si>
    <t>лобанова алина андреевна</t>
  </si>
  <si>
    <t>лёвушкина дарина денисовна</t>
  </si>
  <si>
    <t>шароян оля арсеновна</t>
  </si>
</sst>
</file>

<file path=xl/styles.xml><?xml version="1.0" encoding="utf-8"?>
<!--Stylesheet generated by xlsx-->
<styleSheet xmlns="http://schemas.openxmlformats.org/spreadsheetml/2006/main">
  <numFmts count="2">
    <numFmt formatCode="##0.0" numFmtId="164"/>
    <numFmt formatCode="dd mmmm yyyy &quot;в&quot; hh:mm" numFmtId="165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5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  <xf applyAlignment="1" applyFont="1" applyNumberFormat="1" fontId="2" numFmtId="165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1" t="s">
        <v>127</v>
      </c>
      <c r="B1" s="2" t="s">
        <v>89</v>
      </c>
    </row>
    <row collapsed="false" customFormat="true" customHeight="false" hidden="false" outlineLevel="0" r="3">
      <c r="A3" s="1" t="s">
        <v>78</v>
      </c>
      <c r="B3" s="1" t="s">
        <v>124</v>
      </c>
      <c r="C3" s="1" t="s">
        <v>90</v>
      </c>
      <c r="D3" s="1" t="str">
        <f>"Время начала сессии (" &amp; VLOOKUP($B$1,TimeZones!$A$1:$C$28,3,FALSE) &amp; ")"</f>
        <v>Время начала сессии (Москва)</v>
      </c>
      <c r="E3" s="1" t="str">
        <f>"Время конца сессии (" &amp; VLOOKUP($B$1,TimeZones!$A$1:$C$28,3,FALSE) &amp; ")"</f>
        <v>Время конца сессии (Москва)</v>
      </c>
      <c r="F3" s="1" t="s">
        <v>117</v>
      </c>
      <c r="G3" s="1" t="s">
        <v>61</v>
      </c>
    </row>
    <row collapsed="false" customFormat="true" customHeight="false" hidden="false" outlineLevel="0" r="4">
      <c r="A4" s="2" t="s">
        <v>3</v>
      </c>
      <c r="B4" s="2" t="s">
        <v>83</v>
      </c>
      <c r="C4" s="3" t="n">
        <v>43</v>
      </c>
      <c r="D4" s="4" t="n">
        <f>45951.3206050937 + (VLOOKUP($B$1,TimeZones!$A$1:$C$28,2,FALSE))/24</f>
        <v>45951.44560509366</v>
      </c>
      <c r="E4" s="4" t="n">
        <f>45951.3622717603 + (VLOOKUP($B$1,TimeZones!$A$1:$C$28,2,FALSE))/24</f>
        <v>45951.48727176032</v>
      </c>
      <c r="F4" s="2" t="s">
        <v>0</v>
      </c>
    </row>
    <row collapsed="false" customFormat="true" customHeight="false" hidden="false" outlineLevel="0" r="5">
      <c r="A5" s="2" t="s">
        <v>7</v>
      </c>
      <c r="B5" s="2" t="s">
        <v>52</v>
      </c>
      <c r="C5" s="3" t="n">
        <v>41</v>
      </c>
      <c r="D5" s="4" t="n">
        <f>45951.4835091011 + (VLOOKUP($B$1,TimeZones!$A$1:$C$28,2,FALSE))/24</f>
        <v>45951.60850910111</v>
      </c>
      <c r="E5" s="4" t="n">
        <f>45951.5047440449 + (VLOOKUP($B$1,TimeZones!$A$1:$C$28,2,FALSE))/24</f>
        <v>45951.629744044876</v>
      </c>
      <c r="F5" s="2" t="s">
        <v>0</v>
      </c>
    </row>
    <row collapsed="false" customFormat="true" customHeight="false" hidden="false" outlineLevel="0" r="6">
      <c r="A6" s="2" t="s">
        <v>6</v>
      </c>
      <c r="B6" s="2" t="s">
        <v>130</v>
      </c>
      <c r="C6" s="3" t="n">
        <v>22</v>
      </c>
      <c r="D6" s="4" t="n">
        <f>45951.3021886899 + (VLOOKUP($B$1,TimeZones!$A$1:$C$28,2,FALSE))/24</f>
        <v>45951.42718868993</v>
      </c>
      <c r="E6" s="4" t="n">
        <f>45951.3337438232 + (VLOOKUP($B$1,TimeZones!$A$1:$C$28,2,FALSE))/24</f>
        <v>45951.45874382322</v>
      </c>
      <c r="F6" s="2" t="s">
        <v>0</v>
      </c>
    </row>
    <row collapsed="false" customFormat="true" customHeight="false" hidden="false" outlineLevel="0" r="7">
      <c r="A7" s="2" t="s">
        <v>4</v>
      </c>
      <c r="B7" s="2" t="s">
        <v>85</v>
      </c>
      <c r="C7" s="3" t="n">
        <v>17</v>
      </c>
      <c r="D7" s="4" t="n">
        <f>45951.3019550414 + (VLOOKUP($B$1,TimeZones!$A$1:$C$28,2,FALSE))/24</f>
        <v>45951.42695504135</v>
      </c>
      <c r="E7" s="4" t="n">
        <f>45951.3336558669 + (VLOOKUP($B$1,TimeZones!$A$1:$C$28,2,FALSE))/24</f>
        <v>45951.458655866874</v>
      </c>
      <c r="F7" s="2" t="s">
        <v>0</v>
      </c>
    </row>
    <row collapsed="false" customFormat="true" customHeight="false" hidden="false" outlineLevel="0" r="8">
      <c r="A8" s="2" t="s">
        <v>5</v>
      </c>
      <c r="B8" s="2" t="s">
        <v>60</v>
      </c>
      <c r="C8" s="3" t="n">
        <v>7</v>
      </c>
      <c r="D8" s="4" t="n">
        <f>45951.3031541244 + (VLOOKUP($B$1,TimeZones!$A$1:$C$28,2,FALSE))/24</f>
        <v>45951.42815412436</v>
      </c>
      <c r="E8" s="4" t="n">
        <f>45951.3344930772 + (VLOOKUP($B$1,TimeZones!$A$1:$C$28,2,FALSE))/24</f>
        <v>45951.45949307718</v>
      </c>
      <c r="F8" s="2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1" t="s">
        <v>127</v>
      </c>
      <c r="B1" s="2" t="s">
        <v>89</v>
      </c>
    </row>
    <row collapsed="false" customFormat="true" customHeight="false" hidden="false" outlineLevel="0" r="3">
      <c r="A3" s="1" t="s">
        <v>78</v>
      </c>
      <c r="B3" s="1" t="s">
        <v>124</v>
      </c>
      <c r="C3" s="1" t="s">
        <v>90</v>
      </c>
      <c r="D3" s="1" t="str">
        <f>"Время начала сессии (" &amp; VLOOKUP($B$1,TimeZones!$A$1:$C$28,3,FALSE) &amp; ")"</f>
        <v>Время начала сессии (Москва)</v>
      </c>
      <c r="E3" s="1" t="str">
        <f>"Время конца сессии (" &amp; VLOOKUP($B$1,TimeZones!$A$1:$C$28,3,FALSE) &amp; ")"</f>
        <v>Время конца сессии (Москва)</v>
      </c>
      <c r="F3" s="1" t="s">
        <v>117</v>
      </c>
      <c r="G3" s="1" t="s">
        <v>61</v>
      </c>
    </row>
    <row collapsed="false" customFormat="true" customHeight="false" hidden="false" outlineLevel="0" r="4">
      <c r="A4" s="2" t="s">
        <v>13</v>
      </c>
      <c r="B4" s="2" t="s">
        <v>43</v>
      </c>
      <c r="C4" s="3" t="n">
        <v>38</v>
      </c>
      <c r="D4" s="4" t="n">
        <f>45951.3459153332 + (VLOOKUP($B$1,TimeZones!$A$1:$C$28,2,FALSE))/24</f>
        <v>45951.47091533319</v>
      </c>
      <c r="E4" s="4" t="n">
        <f>45951.3690887329 + (VLOOKUP($B$1,TimeZones!$A$1:$C$28,2,FALSE))/24</f>
        <v>45951.494088732856</v>
      </c>
      <c r="F4" s="2" t="s">
        <v>0</v>
      </c>
    </row>
    <row collapsed="false" customFormat="true" customHeight="false" hidden="false" outlineLevel="0" r="5">
      <c r="A5" s="2" t="s">
        <v>9</v>
      </c>
      <c r="B5" s="2" t="s">
        <v>135</v>
      </c>
      <c r="C5" s="3" t="n">
        <v>33</v>
      </c>
      <c r="D5" s="4" t="n">
        <f>45951.3503079484 + (VLOOKUP($B$1,TimeZones!$A$1:$C$28,2,FALSE))/24</f>
        <v>45951.47530794843</v>
      </c>
      <c r="E5" s="4" t="n">
        <f>45951.3669379971 + (VLOOKUP($B$1,TimeZones!$A$1:$C$28,2,FALSE))/24</f>
        <v>45951.4919379971</v>
      </c>
      <c r="F5" s="2" t="s">
        <v>0</v>
      </c>
    </row>
    <row collapsed="false" customFormat="true" customHeight="false" hidden="false" outlineLevel="0" r="6">
      <c r="A6" s="2" t="s">
        <v>11</v>
      </c>
      <c r="B6" s="2" t="s">
        <v>67</v>
      </c>
      <c r="C6" s="3" t="n">
        <v>31</v>
      </c>
      <c r="D6" s="4" t="n">
        <f>45951.3474940556 + (VLOOKUP($B$1,TimeZones!$A$1:$C$28,2,FALSE))/24</f>
        <v>45951.47249405557</v>
      </c>
      <c r="E6" s="4" t="n">
        <f>45951.3692330546 + (VLOOKUP($B$1,TimeZones!$A$1:$C$28,2,FALSE))/24</f>
        <v>45951.49423305458</v>
      </c>
      <c r="F6" s="2" t="s">
        <v>0</v>
      </c>
    </row>
    <row collapsed="false" customFormat="true" customHeight="false" hidden="false" outlineLevel="0" r="7">
      <c r="A7" s="2" t="s">
        <v>12</v>
      </c>
      <c r="B7" s="2" t="s">
        <v>136</v>
      </c>
      <c r="C7" s="3" t="n">
        <v>28</v>
      </c>
      <c r="D7" s="4" t="n">
        <f>45951.3496140076 + (VLOOKUP($B$1,TimeZones!$A$1:$C$28,2,FALSE))/24</f>
        <v>45951.47461400762</v>
      </c>
      <c r="E7" s="4" t="n">
        <f>45951.3670224744 + (VLOOKUP($B$1,TimeZones!$A$1:$C$28,2,FALSE))/24</f>
        <v>45951.492022474355</v>
      </c>
      <c r="F7" s="2" t="s">
        <v>0</v>
      </c>
    </row>
    <row collapsed="false" customFormat="true" customHeight="false" hidden="false" outlineLevel="0" r="8">
      <c r="A8" s="2" t="s">
        <v>10</v>
      </c>
      <c r="B8" s="2" t="s">
        <v>80</v>
      </c>
      <c r="C8" s="3" t="n">
        <v>21</v>
      </c>
      <c r="D8" s="4" t="n">
        <f>45951.3484541843 + (VLOOKUP($B$1,TimeZones!$A$1:$C$28,2,FALSE))/24</f>
        <v>45951.47345418429</v>
      </c>
      <c r="E8" s="4" t="n">
        <f>45951.3663028480 + (VLOOKUP($B$1,TimeZones!$A$1:$C$28,2,FALSE))/24</f>
        <v>45951.49130284797</v>
      </c>
      <c r="F8" s="2" t="s">
        <v>0</v>
      </c>
    </row>
    <row collapsed="false" customFormat="true" customHeight="false" hidden="false" outlineLevel="0" r="9">
      <c r="A9" s="2" t="s">
        <v>8</v>
      </c>
      <c r="B9" s="2" t="s">
        <v>59</v>
      </c>
      <c r="C9" s="3" t="n">
        <v>14</v>
      </c>
      <c r="D9" s="4" t="n">
        <f>45951.3529238156 + (VLOOKUP($B$1,TimeZones!$A$1:$C$28,2,FALSE))/24</f>
        <v>45951.47792381561</v>
      </c>
      <c r="E9" s="4" t="n">
        <f>45951.3670574799 + (VLOOKUP($B$1,TimeZones!$A$1:$C$28,2,FALSE))/24</f>
        <v>45951.49205747993</v>
      </c>
      <c r="F9" s="2" t="s">
        <v>0</v>
      </c>
    </row>
    <row collapsed="false" customFormat="true" customHeight="false" hidden="false" outlineLevel="0" r="10">
      <c r="A10" s="2" t="s">
        <v>14</v>
      </c>
      <c r="B10" s="2" t="s">
        <v>109</v>
      </c>
      <c r="C10" s="3" t="n">
        <v>0</v>
      </c>
      <c r="D10" s="4" t="n">
        <f>45951.2599474574 + (VLOOKUP($B$1,TimeZones!$A$1:$C$28,2,FALSE))/24</f>
        <v>45951.38494745737</v>
      </c>
      <c r="E10" s="4" t="n">
        <f>45951.3016141240 + (VLOOKUP($B$1,TimeZones!$A$1:$C$28,2,FALSE))/24</f>
        <v>45951.42661412404</v>
      </c>
      <c r="F10" s="2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1" t="s">
        <v>127</v>
      </c>
      <c r="B1" s="2" t="s">
        <v>89</v>
      </c>
    </row>
    <row collapsed="false" customFormat="true" customHeight="false" hidden="false" outlineLevel="0" r="3">
      <c r="A3" s="1" t="s">
        <v>78</v>
      </c>
      <c r="B3" s="1" t="s">
        <v>124</v>
      </c>
      <c r="C3" s="1" t="s">
        <v>90</v>
      </c>
      <c r="D3" s="1" t="str">
        <f>"Время начала сессии (" &amp; VLOOKUP($B$1,TimeZones!$A$1:$C$28,3,FALSE) &amp; ")"</f>
        <v>Время начала сессии (Москва)</v>
      </c>
      <c r="E3" s="1" t="str">
        <f>"Время конца сессии (" &amp; VLOOKUP($B$1,TimeZones!$A$1:$C$28,3,FALSE) &amp; ")"</f>
        <v>Время конца сессии (Москва)</v>
      </c>
      <c r="F3" s="1" t="s">
        <v>117</v>
      </c>
      <c r="G3" s="1" t="s">
        <v>61</v>
      </c>
    </row>
    <row collapsed="false" customFormat="true" customHeight="false" hidden="false" outlineLevel="0" r="4">
      <c r="A4" s="2" t="s">
        <v>16</v>
      </c>
      <c r="B4" s="2" t="s">
        <v>62</v>
      </c>
      <c r="C4" s="3" t="n">
        <v>26</v>
      </c>
      <c r="D4" s="4" t="n">
        <f>45951.3573617164 + (VLOOKUP($B$1,TimeZones!$A$1:$C$28,2,FALSE))/24</f>
        <v>45951.48236171638</v>
      </c>
      <c r="E4" s="4" t="n">
        <f>45951.3789062906 + (VLOOKUP($B$1,TimeZones!$A$1:$C$28,2,FALSE))/24</f>
        <v>45951.503906290556</v>
      </c>
      <c r="F4" s="2" t="s">
        <v>0</v>
      </c>
    </row>
    <row collapsed="false" customFormat="true" customHeight="false" hidden="false" outlineLevel="0" r="5">
      <c r="A5" s="2" t="s">
        <v>24</v>
      </c>
      <c r="B5" s="2" t="s">
        <v>139</v>
      </c>
      <c r="C5" s="3" t="n">
        <v>21</v>
      </c>
      <c r="D5" s="4" t="n">
        <f>45951.3534201391 + (VLOOKUP($B$1,TimeZones!$A$1:$C$28,2,FALSE))/24</f>
        <v>45951.478420139094</v>
      </c>
      <c r="E5" s="4" t="n">
        <f>45951.3664463711 + (VLOOKUP($B$1,TimeZones!$A$1:$C$28,2,FALSE))/24</f>
        <v>45951.491446371125</v>
      </c>
      <c r="F5" s="2" t="s">
        <v>0</v>
      </c>
    </row>
    <row collapsed="false" customFormat="true" customHeight="false" hidden="false" outlineLevel="0" r="6">
      <c r="A6" s="2" t="s">
        <v>23</v>
      </c>
      <c r="B6" s="2" t="s">
        <v>140</v>
      </c>
      <c r="C6" s="3" t="n">
        <v>21</v>
      </c>
      <c r="D6" s="4" t="n">
        <f>45951.3534194935 + (VLOOKUP($B$1,TimeZones!$A$1:$C$28,2,FALSE))/24</f>
        <v>45951.478419493505</v>
      </c>
      <c r="E6" s="4" t="n">
        <f>45951.3951136331 + (VLOOKUP($B$1,TimeZones!$A$1:$C$28,2,FALSE))/24</f>
        <v>45951.520113633116</v>
      </c>
      <c r="F6" s="2" t="s">
        <v>0</v>
      </c>
    </row>
    <row collapsed="false" customFormat="true" customHeight="false" hidden="false" outlineLevel="0" r="7">
      <c r="A7" s="2" t="s">
        <v>17</v>
      </c>
      <c r="B7" s="2" t="s">
        <v>63</v>
      </c>
      <c r="C7" s="3" t="n">
        <v>18</v>
      </c>
      <c r="D7" s="4" t="n">
        <f>45951.3484862028 + (VLOOKUP($B$1,TimeZones!$A$1:$C$28,2,FALSE))/24</f>
        <v>45951.473486202754</v>
      </c>
      <c r="E7" s="4" t="n">
        <f>45951.4003954435 + (VLOOKUP($B$1,TimeZones!$A$1:$C$28,2,FALSE))/24</f>
        <v>45951.52539544353</v>
      </c>
      <c r="F7" s="2" t="s">
        <v>0</v>
      </c>
    </row>
    <row collapsed="false" customFormat="true" customHeight="false" hidden="false" outlineLevel="0" r="8">
      <c r="A8" s="2" t="s">
        <v>21</v>
      </c>
      <c r="B8" s="2" t="s">
        <v>102</v>
      </c>
      <c r="C8" s="3" t="n">
        <v>18</v>
      </c>
      <c r="D8" s="4" t="n">
        <f>45951.3573652976 + (VLOOKUP($B$1,TimeZones!$A$1:$C$28,2,FALSE))/24</f>
        <v>45951.48236529757</v>
      </c>
      <c r="E8" s="4" t="n">
        <f>45951.4198652976 + (VLOOKUP($B$1,TimeZones!$A$1:$C$28,2,FALSE))/24</f>
        <v>45951.54486529757</v>
      </c>
      <c r="F8" s="2" t="s">
        <v>0</v>
      </c>
    </row>
    <row collapsed="false" customFormat="true" customHeight="false" hidden="false" outlineLevel="0" r="9">
      <c r="A9" s="2" t="s">
        <v>15</v>
      </c>
      <c r="B9" s="2" t="s">
        <v>137</v>
      </c>
      <c r="C9" s="3" t="n">
        <v>13</v>
      </c>
      <c r="D9" s="4" t="n">
        <f>45951.3931050112 + (VLOOKUP($B$1,TimeZones!$A$1:$C$28,2,FALSE))/24</f>
        <v>45951.518105011215</v>
      </c>
      <c r="E9" s="4" t="n">
        <f>45951.4152044084 + (VLOOKUP($B$1,TimeZones!$A$1:$C$28,2,FALSE))/24</f>
        <v>45951.54020440845</v>
      </c>
      <c r="F9" s="2" t="s">
        <v>0</v>
      </c>
    </row>
    <row collapsed="false" customFormat="true" customHeight="false" hidden="false" outlineLevel="0" r="10">
      <c r="A10" s="2" t="s">
        <v>22</v>
      </c>
      <c r="B10" s="2" t="s">
        <v>51</v>
      </c>
      <c r="C10" s="3" t="n">
        <v>8</v>
      </c>
      <c r="D10" s="4" t="n">
        <f>45951.3927219926 + (VLOOKUP($B$1,TimeZones!$A$1:$C$28,2,FALSE))/24</f>
        <v>45951.51772199265</v>
      </c>
      <c r="E10" s="4" t="n">
        <f>45951.4142831792 + (VLOOKUP($B$1,TimeZones!$A$1:$C$28,2,FALSE))/24</f>
        <v>45951.53928317925</v>
      </c>
      <c r="F10" s="2" t="s">
        <v>0</v>
      </c>
    </row>
    <row collapsed="false" customFormat="true" customHeight="false" hidden="false" outlineLevel="0" r="11">
      <c r="A11" s="2" t="s">
        <v>18</v>
      </c>
      <c r="B11" s="2" t="s">
        <v>134</v>
      </c>
      <c r="C11" s="3" t="n">
        <v>8</v>
      </c>
      <c r="D11" s="4" t="n">
        <f>45951.4295863765 + (VLOOKUP($B$1,TimeZones!$A$1:$C$28,2,FALSE))/24</f>
        <v>45951.55458637646</v>
      </c>
      <c r="E11" s="4" t="n">
        <f>45951.4920863765 + (VLOOKUP($B$1,TimeZones!$A$1:$C$28,2,FALSE))/24</f>
        <v>45951.61708637646</v>
      </c>
      <c r="F11" s="2" t="s">
        <v>0</v>
      </c>
    </row>
    <row collapsed="false" customFormat="true" customHeight="false" hidden="false" outlineLevel="0" r="12">
      <c r="A12" s="2" t="s">
        <v>20</v>
      </c>
      <c r="B12" s="2" t="s">
        <v>138</v>
      </c>
      <c r="C12" s="3" t="n">
        <v>5</v>
      </c>
      <c r="D12" s="4" t="n">
        <f>45951.4312756940 + (VLOOKUP($B$1,TimeZones!$A$1:$C$28,2,FALSE))/24</f>
        <v>45951.55627569404</v>
      </c>
      <c r="E12" s="4" t="n">
        <f>45951.4937756940 + (VLOOKUP($B$1,TimeZones!$A$1:$C$28,2,FALSE))/24</f>
        <v>45951.61877569404</v>
      </c>
      <c r="F12" s="2" t="s">
        <v>0</v>
      </c>
    </row>
    <row collapsed="false" customFormat="true" customHeight="false" hidden="false" outlineLevel="0" r="13">
      <c r="A13" s="2" t="s">
        <v>19</v>
      </c>
      <c r="B13" s="2" t="s">
        <v>68</v>
      </c>
      <c r="C13" s="3" t="n">
        <v>0</v>
      </c>
      <c r="D13" s="4" t="n">
        <f>45951.3940937129 + (VLOOKUP($B$1,TimeZones!$A$1:$C$28,2,FALSE))/24</f>
        <v>45951.51909371293</v>
      </c>
      <c r="E13" s="4" t="n">
        <f>45951.4147912546 + (VLOOKUP($B$1,TimeZones!$A$1:$C$28,2,FALSE))/24</f>
        <v>45951.53979125456</v>
      </c>
      <c r="F13" s="2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1" t="s">
        <v>127</v>
      </c>
      <c r="B1" s="2" t="s">
        <v>89</v>
      </c>
    </row>
    <row collapsed="false" customFormat="true" customHeight="false" hidden="false" outlineLevel="0" r="3">
      <c r="A3" s="1" t="s">
        <v>78</v>
      </c>
      <c r="B3" s="1" t="s">
        <v>124</v>
      </c>
      <c r="C3" s="1" t="s">
        <v>90</v>
      </c>
      <c r="D3" s="1" t="str">
        <f>"Время начала сессии (" &amp; VLOOKUP($B$1,TimeZones!$A$1:$C$28,3,FALSE) &amp; ")"</f>
        <v>Время начала сессии (Москва)</v>
      </c>
      <c r="E3" s="1" t="str">
        <f>"Время конца сессии (" &amp; VLOOKUP($B$1,TimeZones!$A$1:$C$28,3,FALSE) &amp; ")"</f>
        <v>Время конца сессии (Москва)</v>
      </c>
      <c r="F3" s="1" t="s">
        <v>117</v>
      </c>
      <c r="G3" s="1" t="s">
        <v>61</v>
      </c>
    </row>
    <row collapsed="false" customFormat="true" customHeight="false" hidden="false" outlineLevel="0" r="4">
      <c r="A4" s="2" t="s">
        <v>30</v>
      </c>
      <c r="B4" s="2" t="s">
        <v>84</v>
      </c>
      <c r="C4" s="3" t="n">
        <v>44</v>
      </c>
      <c r="D4" s="4" t="n">
        <f>45951.3417717030 + (VLOOKUP($B$1,TimeZones!$A$1:$C$28,2,FALSE))/24</f>
        <v>45951.466771702995</v>
      </c>
      <c r="E4" s="4" t="n">
        <f>45951.3642588677 + (VLOOKUP($B$1,TimeZones!$A$1:$C$28,2,FALSE))/24</f>
        <v>45951.48925886766</v>
      </c>
      <c r="F4" s="2" t="s">
        <v>0</v>
      </c>
    </row>
    <row collapsed="false" customFormat="true" customHeight="false" hidden="false" outlineLevel="0" r="5">
      <c r="A5" s="2" t="s">
        <v>28</v>
      </c>
      <c r="B5" s="2" t="s">
        <v>105</v>
      </c>
      <c r="C5" s="3" t="n">
        <v>44</v>
      </c>
      <c r="D5" s="4" t="n">
        <f>45951.3416598295 + (VLOOKUP($B$1,TimeZones!$A$1:$C$28,2,FALSE))/24</f>
        <v>45951.46665982946</v>
      </c>
      <c r="E5" s="4" t="n">
        <f>45951.4041598295 + (VLOOKUP($B$1,TimeZones!$A$1:$C$28,2,FALSE))/24</f>
        <v>45951.52915982946</v>
      </c>
      <c r="F5" s="2" t="s">
        <v>0</v>
      </c>
    </row>
    <row collapsed="false" customFormat="true" customHeight="false" hidden="false" outlineLevel="0" r="6">
      <c r="A6" s="2" t="s">
        <v>29</v>
      </c>
      <c r="B6" s="2" t="s">
        <v>42</v>
      </c>
      <c r="C6" s="3" t="n">
        <v>34</v>
      </c>
      <c r="D6" s="4" t="n">
        <f>45951.5323132582 + (VLOOKUP($B$1,TimeZones!$A$1:$C$28,2,FALSE))/24</f>
        <v>45951.65731325817</v>
      </c>
      <c r="E6" s="4" t="n">
        <f>45951.5422034075 + (VLOOKUP($B$1,TimeZones!$A$1:$C$28,2,FALSE))/24</f>
        <v>45951.667203407545</v>
      </c>
      <c r="F6" s="2" t="s">
        <v>0</v>
      </c>
    </row>
    <row collapsed="false" customFormat="true" customHeight="false" hidden="false" outlineLevel="0" r="7">
      <c r="A7" s="2" t="s">
        <v>27</v>
      </c>
      <c r="B7" s="2" t="s">
        <v>97</v>
      </c>
      <c r="C7" s="3" t="n">
        <v>34</v>
      </c>
      <c r="D7" s="4" t="n">
        <f>45951.3425683534 + (VLOOKUP($B$1,TimeZones!$A$1:$C$28,2,FALSE))/24</f>
        <v>45951.46756835338</v>
      </c>
      <c r="E7" s="4" t="n">
        <f>45951.3598699807 + (VLOOKUP($B$1,TimeZones!$A$1:$C$28,2,FALSE))/24</f>
        <v>45951.484869980704</v>
      </c>
      <c r="F7" s="2" t="s">
        <v>0</v>
      </c>
    </row>
    <row collapsed="false" customFormat="true" customHeight="false" hidden="false" outlineLevel="0" r="8">
      <c r="A8" s="2" t="s">
        <v>26</v>
      </c>
      <c r="B8" s="2" t="s">
        <v>100</v>
      </c>
      <c r="C8" s="3" t="n">
        <v>34</v>
      </c>
      <c r="D8" s="4" t="n">
        <f>45951.3425831114 + (VLOOKUP($B$1,TimeZones!$A$1:$C$28,2,FALSE))/24</f>
        <v>45951.46758311142</v>
      </c>
      <c r="E8" s="4" t="n">
        <f>45951.3597891521 + (VLOOKUP($B$1,TimeZones!$A$1:$C$28,2,FALSE))/24</f>
        <v>45951.484789152084</v>
      </c>
      <c r="F8" s="2" t="s">
        <v>0</v>
      </c>
    </row>
    <row collapsed="false" customFormat="true" customHeight="false" hidden="false" outlineLevel="0" r="9">
      <c r="A9" s="2" t="s">
        <v>25</v>
      </c>
      <c r="B9" s="2" t="s">
        <v>114</v>
      </c>
      <c r="C9" s="3" t="n">
        <v>26</v>
      </c>
      <c r="D9" s="4" t="n">
        <f>45951.3419385982 + (VLOOKUP($B$1,TimeZones!$A$1:$C$28,2,FALSE))/24</f>
        <v>45951.46693859822</v>
      </c>
      <c r="E9" s="4" t="n">
        <f>45951.3598179977 + (VLOOKUP($B$1,TimeZones!$A$1:$C$28,2,FALSE))/24</f>
        <v>45951.484817997705</v>
      </c>
      <c r="F9" s="2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1" t="s">
        <v>127</v>
      </c>
      <c r="B1" s="2" t="s">
        <v>89</v>
      </c>
    </row>
    <row collapsed="false" customFormat="true" customHeight="false" hidden="false" outlineLevel="0" r="3">
      <c r="A3" s="1" t="s">
        <v>78</v>
      </c>
      <c r="B3" s="1" t="s">
        <v>124</v>
      </c>
      <c r="C3" s="1" t="s">
        <v>90</v>
      </c>
      <c r="D3" s="1" t="str">
        <f>"Время начала сессии (" &amp; VLOOKUP($B$1,TimeZones!$A$1:$C$28,3,FALSE) &amp; ")"</f>
        <v>Время начала сессии (Москва)</v>
      </c>
      <c r="E3" s="1" t="str">
        <f>"Время конца сессии (" &amp; VLOOKUP($B$1,TimeZones!$A$1:$C$28,3,FALSE) &amp; ")"</f>
        <v>Время конца сессии (Москва)</v>
      </c>
      <c r="F3" s="1" t="s">
        <v>117</v>
      </c>
      <c r="G3" s="1" t="s">
        <v>61</v>
      </c>
    </row>
    <row collapsed="false" customFormat="true" customHeight="false" hidden="false" outlineLevel="0" r="4">
      <c r="A4" s="2" t="s">
        <v>39</v>
      </c>
      <c r="B4" s="2" t="s">
        <v>54</v>
      </c>
      <c r="C4" s="3" t="n">
        <v>52.5</v>
      </c>
      <c r="D4" s="4" t="n">
        <f>45951.3009903177 + (VLOOKUP($B$1,TimeZones!$A$1:$C$28,2,FALSE))/24</f>
        <v>45951.42599031769</v>
      </c>
      <c r="E4" s="4" t="n">
        <f>45951.3400887740 + (VLOOKUP($B$1,TimeZones!$A$1:$C$28,2,FALSE))/24</f>
        <v>45951.46508877397</v>
      </c>
      <c r="F4" s="2" t="s">
        <v>0</v>
      </c>
    </row>
    <row collapsed="false" customFormat="true" customHeight="false" hidden="false" outlineLevel="0" r="5">
      <c r="A5" s="2" t="s">
        <v>40</v>
      </c>
      <c r="B5" s="2" t="s">
        <v>79</v>
      </c>
      <c r="C5" s="3" t="n">
        <v>47</v>
      </c>
      <c r="D5" s="4" t="n">
        <f>45951.3310466936 + (VLOOKUP($B$1,TimeZones!$A$1:$C$28,2,FALSE))/24</f>
        <v>45951.4560466936</v>
      </c>
      <c r="E5" s="4" t="n">
        <f>45951.3637247036 + (VLOOKUP($B$1,TimeZones!$A$1:$C$28,2,FALSE))/24</f>
        <v>45951.48872470363</v>
      </c>
      <c r="F5" s="2" t="s">
        <v>0</v>
      </c>
    </row>
    <row collapsed="false" customFormat="true" customHeight="false" hidden="false" outlineLevel="0" r="6">
      <c r="A6" s="2" t="s">
        <v>37</v>
      </c>
      <c r="B6" s="2" t="s">
        <v>64</v>
      </c>
      <c r="C6" s="3" t="n">
        <v>36.5</v>
      </c>
      <c r="D6" s="4" t="n">
        <f>45951.3009838835 + (VLOOKUP($B$1,TimeZones!$A$1:$C$28,2,FALSE))/24</f>
        <v>45951.42598388352</v>
      </c>
      <c r="E6" s="4" t="n">
        <f>45951.3401327228 + (VLOOKUP($B$1,TimeZones!$A$1:$C$28,2,FALSE))/24</f>
        <v>45951.4651327228</v>
      </c>
      <c r="F6" s="2" t="s">
        <v>0</v>
      </c>
    </row>
    <row collapsed="false" customFormat="true" customHeight="false" hidden="false" outlineLevel="0" r="7">
      <c r="A7" s="2" t="s">
        <v>41</v>
      </c>
      <c r="B7" s="2" t="s">
        <v>131</v>
      </c>
      <c r="C7" s="3" t="n">
        <v>23.5</v>
      </c>
      <c r="D7" s="4" t="n">
        <f>45951.3056482608 + (VLOOKUP($B$1,TimeZones!$A$1:$C$28,2,FALSE))/24</f>
        <v>45951.430648260844</v>
      </c>
      <c r="E7" s="4" t="n">
        <f>45951.3277750700 + (VLOOKUP($B$1,TimeZones!$A$1:$C$28,2,FALSE))/24</f>
        <v>45951.452775069985</v>
      </c>
      <c r="F7" s="2" t="s">
        <v>0</v>
      </c>
    </row>
    <row collapsed="false" customFormat="true" customHeight="false" hidden="false" outlineLevel="0" r="8">
      <c r="A8" s="2" t="s">
        <v>35</v>
      </c>
      <c r="B8" s="2" t="s">
        <v>75</v>
      </c>
      <c r="C8" s="3" t="n">
        <v>16</v>
      </c>
      <c r="D8" s="4" t="n">
        <f>45951.3067118512 + (VLOOKUP($B$1,TimeZones!$A$1:$C$28,2,FALSE))/24</f>
        <v>45951.43171185117</v>
      </c>
      <c r="E8" s="4" t="n">
        <f>45951.3282247226 + (VLOOKUP($B$1,TimeZones!$A$1:$C$28,2,FALSE))/24</f>
        <v>45951.453224722594</v>
      </c>
      <c r="F8" s="2" t="s">
        <v>0</v>
      </c>
    </row>
    <row collapsed="false" customFormat="true" customHeight="false" hidden="false" outlineLevel="0" r="9">
      <c r="A9" s="2" t="s">
        <v>38</v>
      </c>
      <c r="B9" s="2" t="s">
        <v>92</v>
      </c>
      <c r="C9" s="3" t="n">
        <v>16</v>
      </c>
      <c r="D9" s="4" t="n">
        <f>45951.3057254132 + (VLOOKUP($B$1,TimeZones!$A$1:$C$28,2,FALSE))/24</f>
        <v>45951.43072541321</v>
      </c>
      <c r="E9" s="4" t="n">
        <f>45951.3283364224 + (VLOOKUP($B$1,TimeZones!$A$1:$C$28,2,FALSE))/24</f>
        <v>45951.45333642242</v>
      </c>
      <c r="F9" s="2" t="s">
        <v>0</v>
      </c>
    </row>
    <row collapsed="false" customFormat="true" customHeight="false" hidden="false" outlineLevel="0" r="10">
      <c r="A10" s="2" t="s">
        <v>36</v>
      </c>
      <c r="B10" s="2" t="s">
        <v>106</v>
      </c>
      <c r="C10" s="3" t="n">
        <v>0</v>
      </c>
      <c r="D10" s="4" t="n">
        <f>45951.3447548199 + (VLOOKUP($B$1,TimeZones!$A$1:$C$28,2,FALSE))/24</f>
        <v>45951.46975481993</v>
      </c>
      <c r="E10" s="4" t="n">
        <f>45951.4280881533 + (VLOOKUP($B$1,TimeZones!$A$1:$C$28,2,FALSE))/24</f>
        <v>45951.55308815326</v>
      </c>
      <c r="F10" s="2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1" t="s">
        <v>127</v>
      </c>
      <c r="B1" s="2" t="s">
        <v>89</v>
      </c>
    </row>
    <row collapsed="false" customFormat="true" customHeight="false" hidden="false" outlineLevel="0" r="3">
      <c r="A3" s="1" t="s">
        <v>78</v>
      </c>
      <c r="B3" s="1" t="s">
        <v>124</v>
      </c>
      <c r="C3" s="1" t="s">
        <v>90</v>
      </c>
      <c r="D3" s="1" t="str">
        <f>"Время начала сессии (" &amp; VLOOKUP($B$1,TimeZones!$A$1:$C$28,3,FALSE) &amp; ")"</f>
        <v>Время начала сессии (Москва)</v>
      </c>
      <c r="E3" s="1" t="str">
        <f>"Время конца сессии (" &amp; VLOOKUP($B$1,TimeZones!$A$1:$C$28,3,FALSE) &amp; ")"</f>
        <v>Время конца сессии (Москва)</v>
      </c>
      <c r="F3" s="1" t="s">
        <v>117</v>
      </c>
      <c r="G3" s="1" t="s">
        <v>61</v>
      </c>
    </row>
    <row collapsed="false" customFormat="true" customHeight="false" hidden="false" outlineLevel="0" r="4">
      <c r="A4" s="2" t="s">
        <v>32</v>
      </c>
      <c r="B4" s="2" t="s">
        <v>91</v>
      </c>
      <c r="C4" s="3" t="n">
        <v>55</v>
      </c>
      <c r="D4" s="4" t="n">
        <f>45951.3586059940 + (VLOOKUP($B$1,TimeZones!$A$1:$C$28,2,FALSE))/24</f>
        <v>45951.48360599401</v>
      </c>
      <c r="E4" s="4" t="n">
        <f>45951.4033619268 + (VLOOKUP($B$1,TimeZones!$A$1:$C$28,2,FALSE))/24</f>
        <v>45951.52836192685</v>
      </c>
      <c r="F4" s="2" t="s">
        <v>0</v>
      </c>
    </row>
    <row collapsed="false" customFormat="true" customHeight="false" hidden="false" outlineLevel="0" r="5">
      <c r="A5" s="2" t="s">
        <v>31</v>
      </c>
      <c r="B5" s="2" t="s">
        <v>101</v>
      </c>
      <c r="C5" s="3" t="n">
        <v>55</v>
      </c>
      <c r="D5" s="4" t="n">
        <f>45951.3585999599 + (VLOOKUP($B$1,TimeZones!$A$1:$C$28,2,FALSE))/24</f>
        <v>45951.48359995986</v>
      </c>
      <c r="E5" s="4" t="n">
        <f>45951.4114128061 + (VLOOKUP($B$1,TimeZones!$A$1:$C$28,2,FALSE))/24</f>
        <v>45951.5364128061</v>
      </c>
      <c r="F5" s="2" t="s">
        <v>0</v>
      </c>
    </row>
    <row collapsed="false" customFormat="true" customHeight="false" hidden="false" outlineLevel="0" r="6">
      <c r="A6" s="2" t="s">
        <v>33</v>
      </c>
      <c r="B6" s="2" t="s">
        <v>48</v>
      </c>
      <c r="C6" s="3" t="n">
        <v>47</v>
      </c>
      <c r="D6" s="4" t="n">
        <f>45951.3591685916 + (VLOOKUP($B$1,TimeZones!$A$1:$C$28,2,FALSE))/24</f>
        <v>45951.48416859156</v>
      </c>
      <c r="E6" s="4" t="n">
        <f>45951.4425019249 + (VLOOKUP($B$1,TimeZones!$A$1:$C$28,2,FALSE))/24</f>
        <v>45951.567501924896</v>
      </c>
      <c r="F6" s="2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1" t="s">
        <v>127</v>
      </c>
      <c r="B1" s="2" t="s">
        <v>89</v>
      </c>
    </row>
    <row collapsed="false" customFormat="true" customHeight="false" hidden="false" outlineLevel="0" r="3">
      <c r="A3" s="1" t="s">
        <v>78</v>
      </c>
      <c r="B3" s="1" t="s">
        <v>124</v>
      </c>
      <c r="C3" s="1" t="s">
        <v>90</v>
      </c>
      <c r="D3" s="1" t="str">
        <f>"Время начала сессии (" &amp; VLOOKUP($B$1,TimeZones!$A$1:$C$28,3,FALSE) &amp; ")"</f>
        <v>Время начала сессии (Москва)</v>
      </c>
      <c r="E3" s="1" t="str">
        <f>"Время конца сессии (" &amp; VLOOKUP($B$1,TimeZones!$A$1:$C$28,3,FALSE) &amp; ")"</f>
        <v>Время конца сессии (Москва)</v>
      </c>
      <c r="F3" s="1" t="s">
        <v>117</v>
      </c>
      <c r="G3" s="1" t="s">
        <v>61</v>
      </c>
    </row>
    <row collapsed="false" customFormat="true" customHeight="false" hidden="false" outlineLevel="0" r="4">
      <c r="A4" s="2" t="s">
        <v>34</v>
      </c>
      <c r="B4" s="2" t="s">
        <v>53</v>
      </c>
      <c r="C4" s="3" t="n">
        <v>7.5</v>
      </c>
      <c r="D4" s="4" t="n">
        <f>45951.5056449907 + (VLOOKUP($B$1,TimeZones!$A$1:$C$28,2,FALSE))/24</f>
        <v>45951.63064499074</v>
      </c>
      <c r="E4" s="4" t="n">
        <f>45951.5453899100 + (VLOOKUP($B$1,TimeZones!$A$1:$C$28,2,FALSE))/24</f>
        <v>45951.67038990999</v>
      </c>
      <c r="F4" s="2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8.xml><?xml version="1.0" encoding="utf-8"?>
<worksheet xmlns:r="http://schemas.openxmlformats.org/officeDocument/2006/relationships" xmlns="http://schemas.openxmlformats.org/spreadsheetml/2006/main">
  <cols>
    <col customWidth="1" max="1" min="1" width="139.2"/>
    <col customWidth="1" max="2" min="2" width="34.8"/>
    <col customWidth="1" max="3" min="3" width="92.8"/>
  </cols>
  <sheetData>
    <row collapsed="false" customFormat="true" customHeight="false" hidden="false" outlineLevel="0" r="1">
      <c r="A1" s="2" t="s">
        <v>2</v>
      </c>
      <c r="B1" s="2" t="n">
        <v>0</v>
      </c>
      <c r="C1" s="2" t="s">
        <v>1</v>
      </c>
    </row>
    <row collapsed="false" customFormat="true" customHeight="false" hidden="false" outlineLevel="0" r="2">
      <c r="A2" s="2" t="s">
        <v>72</v>
      </c>
      <c r="B2" s="2" t="n">
        <v>2</v>
      </c>
      <c r="C2" s="2" t="s">
        <v>71</v>
      </c>
    </row>
    <row collapsed="false" customFormat="true" customHeight="false" hidden="false" outlineLevel="0" r="3">
      <c r="A3" s="2" t="s">
        <v>89</v>
      </c>
      <c r="B3" s="2" t="n">
        <v>3</v>
      </c>
      <c r="C3" s="2" t="s">
        <v>88</v>
      </c>
    </row>
    <row collapsed="false" customFormat="true" customHeight="false" hidden="false" outlineLevel="0" r="4">
      <c r="A4" s="2" t="s">
        <v>113</v>
      </c>
      <c r="B4" s="2" t="n">
        <v>3</v>
      </c>
      <c r="C4" s="2" t="s">
        <v>112</v>
      </c>
    </row>
    <row collapsed="false" customFormat="true" customHeight="false" hidden="false" outlineLevel="0" r="5">
      <c r="A5" s="2" t="s">
        <v>77</v>
      </c>
      <c r="B5" s="2" t="n">
        <v>3</v>
      </c>
      <c r="C5" s="2" t="s">
        <v>76</v>
      </c>
    </row>
    <row collapsed="false" customFormat="true" customHeight="false" hidden="false" outlineLevel="0" r="6">
      <c r="A6" s="2" t="s">
        <v>58</v>
      </c>
      <c r="B6" s="2" t="n">
        <v>3</v>
      </c>
      <c r="C6" s="2" t="s">
        <v>57</v>
      </c>
    </row>
    <row collapsed="false" customFormat="true" customHeight="false" hidden="false" outlineLevel="0" r="7">
      <c r="A7" s="2" t="s">
        <v>47</v>
      </c>
      <c r="B7" s="2" t="n">
        <v>4</v>
      </c>
      <c r="C7" s="2" t="s">
        <v>46</v>
      </c>
    </row>
    <row collapsed="false" customFormat="true" customHeight="false" hidden="false" outlineLevel="0" r="8">
      <c r="A8" s="2" t="s">
        <v>108</v>
      </c>
      <c r="B8" s="2" t="n">
        <v>4</v>
      </c>
      <c r="C8" s="2" t="s">
        <v>107</v>
      </c>
    </row>
    <row collapsed="false" customFormat="true" customHeight="false" hidden="false" outlineLevel="0" r="9">
      <c r="A9" s="2" t="s">
        <v>121</v>
      </c>
      <c r="B9" s="2" t="n">
        <v>4</v>
      </c>
      <c r="C9" s="2" t="s">
        <v>120</v>
      </c>
    </row>
    <row collapsed="false" customFormat="true" customHeight="false" hidden="false" outlineLevel="0" r="10">
      <c r="A10" s="2" t="s">
        <v>104</v>
      </c>
      <c r="B10" s="2" t="n">
        <v>4</v>
      </c>
      <c r="C10" s="2" t="s">
        <v>103</v>
      </c>
    </row>
    <row collapsed="false" customFormat="true" customHeight="false" hidden="false" outlineLevel="0" r="11">
      <c r="A11" s="2" t="s">
        <v>66</v>
      </c>
      <c r="B11" s="2" t="n">
        <v>5</v>
      </c>
      <c r="C11" s="2" t="s">
        <v>65</v>
      </c>
    </row>
    <row collapsed="false" customFormat="true" customHeight="false" hidden="false" outlineLevel="0" r="12">
      <c r="A12" s="2" t="s">
        <v>99</v>
      </c>
      <c r="B12" s="2" t="n">
        <v>6</v>
      </c>
      <c r="C12" s="2" t="s">
        <v>98</v>
      </c>
    </row>
    <row collapsed="false" customFormat="true" customHeight="false" hidden="false" outlineLevel="0" r="13">
      <c r="A13" s="2" t="s">
        <v>96</v>
      </c>
      <c r="B13" s="2" t="n">
        <v>7</v>
      </c>
      <c r="C13" s="2" t="s">
        <v>95</v>
      </c>
    </row>
    <row collapsed="false" customFormat="true" customHeight="false" hidden="false" outlineLevel="0" r="14">
      <c r="A14" s="2" t="s">
        <v>50</v>
      </c>
      <c r="B14" s="2" t="n">
        <v>7</v>
      </c>
      <c r="C14" s="2" t="s">
        <v>49</v>
      </c>
    </row>
    <row collapsed="false" customFormat="true" customHeight="false" hidden="false" outlineLevel="0" r="15">
      <c r="A15" s="2" t="s">
        <v>119</v>
      </c>
      <c r="B15" s="2" t="n">
        <v>7</v>
      </c>
      <c r="C15" s="2" t="s">
        <v>118</v>
      </c>
    </row>
    <row collapsed="false" customFormat="true" customHeight="false" hidden="false" outlineLevel="0" r="16">
      <c r="A16" s="2" t="s">
        <v>94</v>
      </c>
      <c r="B16" s="2" t="n">
        <v>7</v>
      </c>
      <c r="C16" s="2" t="s">
        <v>93</v>
      </c>
    </row>
    <row collapsed="false" customFormat="true" customHeight="false" hidden="false" outlineLevel="0" r="17">
      <c r="A17" s="2" t="s">
        <v>82</v>
      </c>
      <c r="B17" s="2" t="n">
        <v>7</v>
      </c>
      <c r="C17" s="2" t="s">
        <v>81</v>
      </c>
    </row>
    <row collapsed="false" customFormat="true" customHeight="false" hidden="false" outlineLevel="0" r="18">
      <c r="A18" s="2" t="s">
        <v>70</v>
      </c>
      <c r="B18" s="2" t="n">
        <v>8</v>
      </c>
      <c r="C18" s="2" t="s">
        <v>69</v>
      </c>
    </row>
    <row collapsed="false" customFormat="true" customHeight="false" hidden="false" outlineLevel="0" r="19">
      <c r="A19" s="2" t="s">
        <v>129</v>
      </c>
      <c r="B19" s="2" t="n">
        <v>9</v>
      </c>
      <c r="C19" s="2" t="s">
        <v>128</v>
      </c>
    </row>
    <row collapsed="false" customFormat="true" customHeight="false" hidden="false" outlineLevel="0" r="20">
      <c r="A20" s="2" t="s">
        <v>133</v>
      </c>
      <c r="B20" s="2" t="n">
        <v>9</v>
      </c>
      <c r="C20" s="2" t="s">
        <v>132</v>
      </c>
    </row>
    <row collapsed="false" customFormat="true" customHeight="false" hidden="false" outlineLevel="0" r="21">
      <c r="A21" s="2" t="s">
        <v>126</v>
      </c>
      <c r="B21" s="2" t="n">
        <v>9</v>
      </c>
      <c r="C21" s="2" t="s">
        <v>125</v>
      </c>
    </row>
    <row collapsed="false" customFormat="true" customHeight="false" hidden="false" outlineLevel="0" r="22">
      <c r="A22" s="2" t="s">
        <v>56</v>
      </c>
      <c r="B22" s="2" t="n">
        <v>10</v>
      </c>
      <c r="C22" s="2" t="s">
        <v>55</v>
      </c>
    </row>
    <row collapsed="false" customFormat="true" customHeight="false" hidden="false" outlineLevel="0" r="23">
      <c r="A23" s="2" t="s">
        <v>123</v>
      </c>
      <c r="B23" s="2" t="n">
        <v>10</v>
      </c>
      <c r="C23" s="2" t="s">
        <v>122</v>
      </c>
    </row>
    <row collapsed="false" customFormat="true" customHeight="false" hidden="false" outlineLevel="0" r="24">
      <c r="A24" s="2" t="s">
        <v>87</v>
      </c>
      <c r="B24" s="2" t="n">
        <v>11</v>
      </c>
      <c r="C24" s="2" t="s">
        <v>86</v>
      </c>
    </row>
    <row collapsed="false" customFormat="true" customHeight="false" hidden="false" outlineLevel="0" r="25">
      <c r="A25" s="2" t="s">
        <v>111</v>
      </c>
      <c r="B25" s="2" t="n">
        <v>11</v>
      </c>
      <c r="C25" s="2" t="s">
        <v>110</v>
      </c>
    </row>
    <row collapsed="false" customFormat="true" customHeight="false" hidden="false" outlineLevel="0" r="26">
      <c r="A26" s="2" t="s">
        <v>116</v>
      </c>
      <c r="B26" s="2" t="n">
        <v>11</v>
      </c>
      <c r="C26" s="2" t="s">
        <v>115</v>
      </c>
    </row>
    <row collapsed="false" customFormat="true" customHeight="false" hidden="false" outlineLevel="0" r="27">
      <c r="A27" s="2" t="s">
        <v>74</v>
      </c>
      <c r="B27" s="2" t="n">
        <v>12</v>
      </c>
      <c r="C27" s="2" t="s">
        <v>73</v>
      </c>
    </row>
    <row collapsed="false" customFormat="true" customHeight="false" hidden="false" outlineLevel="0" r="28">
      <c r="A28" s="2" t="s">
        <v>45</v>
      </c>
      <c r="B28" s="2" t="n">
        <v>12</v>
      </c>
      <c r="C28" s="2" t="s">
        <v>44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8</i4>
      </variant>
    </vector>
  </HeadingPairs>
  <TitlesOfParts>
    <vector xmlns="http://schemas.openxmlformats.org/officeDocument/2006/docPropsVTypes" baseType="lpstr" size="8">
      <lpstr>15073 Информатика. Роб 5 класс</lpstr>
      <lpstr>15073 Информатика. Роб 6 класс</lpstr>
      <lpstr>15074 Информатика. Роб 7 класс</lpstr>
      <lpstr>15074 Информатика. Роб 8 класс</lpstr>
      <lpstr>15075 Информатика. Роб 9 класс</lpstr>
      <lpstr>15075 Информатика. Роб 10 класс</lpstr>
      <lpstr>15075 Информатика. Роб 11 класс</lpstr>
      <lpstr>TimeZones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2026-03-18T09:09:59.847762984Z</dcterms:created>
  <dc:creator>xlsxwriter</dc:creator>
  <cp:lastModifiedBy>xlsxwriter</cp:lastModifiedBy>
</cp:coreProperties>
</file>