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822 Математика 4 класс" sheetId="1" state="visible" r:id="rId3"/>
    <sheet name="14823 Математика 5 класс" sheetId="2" state="visible" r:id="rId4"/>
    <sheet name="14824 Математика 6 класс" sheetId="3" state="visible" r:id="rId5"/>
    <sheet name="14825 Математика 7 класс" sheetId="4" state="visible" r:id="rId6"/>
    <sheet name="14826 Математика 8 класс" sheetId="5" state="visible" r:id="rId7"/>
    <sheet name="14827 Математика 9 класс" sheetId="6" state="visible" r:id="rId8"/>
    <sheet name="14828 Математика 10 класс" sheetId="7" state="visible" r:id="rId9"/>
    <sheet name="14829 Математика 11 класс" sheetId="8" state="visible" r:id="rId10"/>
    <sheet name="TimeZones" sheetId="9" state="veryHidden" r:id="rId11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<sst xmlns="http://schemas.openxmlformats.org/spreadsheetml/2006/main">
  <si>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</si>
  <si>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UTC</t>
  </si>
  <si>
    <t>UTC (МСК-3, UTC)</t>
  </si>
  <si>
    <t>sma251020/edu400107/10/6vzg6974</t>
  </si>
  <si>
    <t>sma251020/edu400107/10/g4936wz8</t>
  </si>
  <si>
    <t>sma251020/edu400107/10/v2987vzq</t>
  </si>
  <si>
    <t>sma251020/edu400107/10/v89r29wr</t>
  </si>
  <si>
    <t>sma251120/edu400107/11/q896wzr5</t>
  </si>
  <si>
    <t>sma251120/edu400107/11/rg9q5924</t>
  </si>
  <si>
    <t>sma251120/edu400107/11/v298v9q6</t>
  </si>
  <si>
    <t>sma25420/edu400107/4/g4938wz8</t>
  </si>
  <si>
    <t>sma25420/edu400107/4/q2z47r9g</t>
  </si>
  <si>
    <t>sma25420/edu400107/4/q896wzr5</t>
  </si>
  <si>
    <t>sma25420/edu400107/4/q897v5z4</t>
  </si>
  <si>
    <t>sma25420/edu400107/4/v89r29wr</t>
  </si>
  <si>
    <t>sma25420/edu400107/4/v89r429w</t>
  </si>
  <si>
    <t>sma25520/edu400107/5/g4933w98</t>
  </si>
  <si>
    <t>sma25520/edu400107/5/g4936wz8</t>
  </si>
  <si>
    <t>sma25520/edu400107/5/g4938wz8</t>
  </si>
  <si>
    <t>sma25520/edu400107/5/g79289v4</t>
  </si>
  <si>
    <t>sma25520/edu400107/5/q2z45r9g</t>
  </si>
  <si>
    <t>sma25520/edu400107/5/q2z47r9g</t>
  </si>
  <si>
    <t>sma25520/edu400107/5/q59wwr93</t>
  </si>
  <si>
    <t>sma25520/edu400107/5/v298v9q6</t>
  </si>
  <si>
    <t>sma25520/edu400107/5/v298vv9q</t>
  </si>
  <si>
    <t>sma25520/edu400107/5/v89r229w</t>
  </si>
  <si>
    <t>sma25520/edu400107/5/wr95r6z3</t>
  </si>
  <si>
    <t>sma25620/edu400107/6/q2z47r9g</t>
  </si>
  <si>
    <t>sma25620/edu400107/6/v2984v9q</t>
  </si>
  <si>
    <t>sma25620/edu400107/6/wr956z3q</t>
  </si>
  <si>
    <t>sma25720/edu400107/7/q2z47r9g</t>
  </si>
  <si>
    <t>sma25720/edu400107/7/q2z48rzg</t>
  </si>
  <si>
    <t>sma25720/edu400107/7/q2z4rzg6</t>
  </si>
  <si>
    <t>sma25720/edu400107/7/q89725z4</t>
  </si>
  <si>
    <t>sma25720/edu400107/7/rg9q25z2</t>
  </si>
  <si>
    <t>sma25720/edu400107/7/rg9qw592</t>
  </si>
  <si>
    <t>sma25720/edu400107/7/v2987vzq</t>
  </si>
  <si>
    <t>sma25820/edu400107/8/g79258zv</t>
  </si>
  <si>
    <t>sma25820/edu400107/8/q2z4vrzg</t>
  </si>
  <si>
    <t>sma25820/edu400107/8/q59w8rz3</t>
  </si>
  <si>
    <t>sma25820/edu400107/8/q896gwzr</t>
  </si>
  <si>
    <t>sma25820/edu400107/8/q897q594</t>
  </si>
  <si>
    <t>sma25820/edu400107/8/v89r29wr</t>
  </si>
  <si>
    <t>sma25820/edu400107/8/v89rr29w</t>
  </si>
  <si>
    <t>sma25920/edu400107/9/q897g594</t>
  </si>
  <si>
    <t>sma25920/edu400107/9/v298v9q6</t>
  </si>
  <si>
    <t>sma25920/edu400107/9/v89r32zw</t>
  </si>
  <si>
    <t>Анадырь</t>
  </si>
  <si>
    <t>Анадырь (МСК+9, UTC+12)</t>
  </si>
  <si>
    <t>Андриянкин Иван Сергеевич</t>
  </si>
  <si>
    <t>Андриянкина Анна Сергеевна</t>
  </si>
  <si>
    <t>Архипов Роман Владимирович</t>
  </si>
  <si>
    <t>Астрахань</t>
  </si>
  <si>
    <t>Астрахань (МСК+1, UTC+4)</t>
  </si>
  <si>
    <t>Барнаул</t>
  </si>
  <si>
    <t>Барнаул (МСК+4, UTC+7)</t>
  </si>
  <si>
    <t>Бородина Арина Ильдаровна</t>
  </si>
  <si>
    <t>Варичев Семён Александрович</t>
  </si>
  <si>
    <t>Виноградов Иван Денисович</t>
  </si>
  <si>
    <t>Витчинов Илья Николаевич</t>
  </si>
  <si>
    <t>Владивосток</t>
  </si>
  <si>
    <t>Владивосток (МСК+7, UTC+10)</t>
  </si>
  <si>
    <t>Волгоград</t>
  </si>
  <si>
    <t>Волгоград (МСК, UTC+3)</t>
  </si>
  <si>
    <t>Гециву Данила Денисович</t>
  </si>
  <si>
    <t>Годун Иван Александрович</t>
  </si>
  <si>
    <t>Грамота</t>
  </si>
  <si>
    <t>Григорян София Артуровна</t>
  </si>
  <si>
    <t>Давидович Дарья Денисовна</t>
  </si>
  <si>
    <t>Евстрашкин Дмитрий Сергеевич</t>
  </si>
  <si>
    <t>Евтеев Матвей</t>
  </si>
  <si>
    <t>Екатеринбург</t>
  </si>
  <si>
    <t>Екатеринбург (МСК+2, UTC+5)</t>
  </si>
  <si>
    <t>Емельяненкова Аня Сергеевна</t>
  </si>
  <si>
    <t>Ерыгин Александр Николаевич</t>
  </si>
  <si>
    <t>Зайцев Степан Олегович</t>
  </si>
  <si>
    <t>Иркутск</t>
  </si>
  <si>
    <t>Иркутск (МСК+5, UTC+8)</t>
  </si>
  <si>
    <t>КАЛИНИЧЕВА СОФЬЯ ПАВЛОВНА</t>
  </si>
  <si>
    <t>Кадырова Лиана Рафаэлевна</t>
  </si>
  <si>
    <t>Казалиева Карина Валерьевна</t>
  </si>
  <si>
    <t>Калининград</t>
  </si>
  <si>
    <t>Калининград (МСК-1, UTC+2)</t>
  </si>
  <si>
    <t>Камчатка</t>
  </si>
  <si>
    <t>Камчатка (МСК+9, UTC+12)</t>
  </si>
  <si>
    <t>Кирилюк Дарья Сергеевна</t>
  </si>
  <si>
    <t>Киров</t>
  </si>
  <si>
    <t>Киров (МСК, UTC+3)</t>
  </si>
  <si>
    <t>Код</t>
  </si>
  <si>
    <t>Красноярск</t>
  </si>
  <si>
    <t>Красноярск (МСК+4, UTC+7)</t>
  </si>
  <si>
    <t>Кулибаба Софья Алексеевна</t>
  </si>
  <si>
    <t>Луговец Артём Евгеньевич</t>
  </si>
  <si>
    <t>Магадан</t>
  </si>
  <si>
    <t>Магадан (МСК+8, UTC+11)</t>
  </si>
  <si>
    <t>Малеев Михаил Дмитриевич</t>
  </si>
  <si>
    <t>Матросова Елизавета Павловна</t>
  </si>
  <si>
    <t>Москалева Яна Романовна</t>
  </si>
  <si>
    <t>Москва</t>
  </si>
  <si>
    <t>Москва (МСК, UTC+3)</t>
  </si>
  <si>
    <t>Набранные баллы</t>
  </si>
  <si>
    <t>Нестерова Алина Альбертовна</t>
  </si>
  <si>
    <t>Нигматуллин Данила Русланович</t>
  </si>
  <si>
    <t>Новокузнецк</t>
  </si>
  <si>
    <t>Новокузнецк (МСК+4, UTC+7)</t>
  </si>
  <si>
    <t>Новосибирск</t>
  </si>
  <si>
    <t>Новосибирск (МСК+4, UTC+7)</t>
  </si>
  <si>
    <t>Омск</t>
  </si>
  <si>
    <t>Омск (МСК+3, UTC+6)</t>
  </si>
  <si>
    <t>Петовраджи Виктория Ильинична</t>
  </si>
  <si>
    <t>Поденок Любовь Владимировна</t>
  </si>
  <si>
    <t>Самара</t>
  </si>
  <si>
    <t>Самара (МСК+1, UTC+4)</t>
  </si>
  <si>
    <t>Саратов</t>
  </si>
  <si>
    <t>Саратов (МСК+1, UTC+4)</t>
  </si>
  <si>
    <t>Сахалин</t>
  </si>
  <si>
    <t>Сахалин (МСК+8, UTC+11)</t>
  </si>
  <si>
    <t>Симонова Полина Руслановна</t>
  </si>
  <si>
    <t>Симферополь</t>
  </si>
  <si>
    <t>Симферополь (МСК, UTC+3)</t>
  </si>
  <si>
    <t>Среднеколымск</t>
  </si>
  <si>
    <t>Среднеколымск (МСК+8, UTC+11)</t>
  </si>
  <si>
    <t>Статус</t>
  </si>
  <si>
    <t>Теличева Дарья Сергеевна</t>
  </si>
  <si>
    <t>Томск</t>
  </si>
  <si>
    <t>Томск (МСК+4, UTC+7)</t>
  </si>
  <si>
    <t>Ульяновск</t>
  </si>
  <si>
    <t>Ульяновск (МСК+1, UTC+4)</t>
  </si>
  <si>
    <t>Усть-Нера</t>
  </si>
  <si>
    <t>Усть-Нера (МСК+7, UTC+10)</t>
  </si>
  <si>
    <t>ФИО</t>
  </si>
  <si>
    <t>Хандыга</t>
  </si>
  <si>
    <t>Хандыга (МСК+6, UTC+9)</t>
  </si>
  <si>
    <t>Часовой пояс</t>
  </si>
  <si>
    <t>Чита</t>
  </si>
  <si>
    <t>Чита (МСК+6, UTC+9)</t>
  </si>
  <si>
    <t>Чубуков Александр Александрович</t>
  </si>
  <si>
    <t>Якутск</t>
  </si>
  <si>
    <t>Якутск (МСК+6, UTC+9)</t>
  </si>
  <si>
    <t>айвазян армине гришаевна</t>
  </si>
  <si>
    <t>атанесян максим врежевич</t>
  </si>
  <si>
    <t>дубинина анастасия владиславовна</t>
  </si>
  <si>
    <t>евсеичев роман витальевич</t>
  </si>
  <si>
    <t>зинина дарья александровна</t>
  </si>
  <si>
    <t>красильникова ирина павловна</t>
  </si>
  <si>
    <t>куметайтис Ярослав Сергеевич</t>
  </si>
  <si>
    <t>лобанова алина андреевна</t>
  </si>
  <si>
    <t>сафронов иван алексеевич</t>
  </si>
  <si>
    <t>симакова софья владимировна</t>
  </si>
  <si>
    <t>халифаев Матин Максадович</t>
  </si>
  <si>
    <t>шароян ольга арсеновна</t>
  </si>
</sst>
</file>

<file path=xl/styles.xml><?xml version="1.0" encoding="utf-8"?>
<!--Stylesheet generated by xlsx-->
<styleSheet xmlns="http://schemas.openxmlformats.org/spreadsheetml/2006/main">
  <numFmts count="2">
    <numFmt formatCode="##0.0" numFmtId="164"/>
    <numFmt formatCode="dd mmmm yyyy &quot;в&quot; hh:mm" numFmtId="165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5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  <xf applyAlignment="1" applyFont="1" applyNumberFormat="1" fontId="2" numFmtId="165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133</v>
      </c>
      <c r="B1" s="2" t="s">
        <v>99</v>
      </c>
    </row>
    <row collapsed="false" customFormat="true" customHeight="false" hidden="false" outlineLevel="0" r="3">
      <c r="A3" s="1" t="s">
        <v>88</v>
      </c>
      <c r="B3" s="1" t="s">
        <v>130</v>
      </c>
      <c r="C3" s="1" t="s">
        <v>100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122</v>
      </c>
      <c r="G3" s="1" t="s">
        <v>66</v>
      </c>
    </row>
    <row collapsed="false" customFormat="true" customHeight="false" hidden="false" outlineLevel="0" r="4">
      <c r="A4" s="2" t="s">
        <v>10</v>
      </c>
      <c r="B4" s="2" t="s">
        <v>50</v>
      </c>
      <c r="C4" s="3" t="n">
        <v>24</v>
      </c>
      <c r="D4" s="4" t="n">
        <f>45945.4041899956 + (VLOOKUP($B$1,TimeZones!$A$1:$C$28,2,FALSE))/24</f>
        <v>45945.52918999557</v>
      </c>
      <c r="E4" s="4" t="n">
        <f>45945.4282952056 + (VLOOKUP($B$1,TimeZones!$A$1:$C$28,2,FALSE))/24</f>
        <v>45945.55329520559</v>
      </c>
      <c r="F4" s="2" t="s">
        <v>0</v>
      </c>
    </row>
    <row collapsed="false" customFormat="true" customHeight="false" hidden="false" outlineLevel="0" r="5">
      <c r="A5" s="2" t="s">
        <v>14</v>
      </c>
      <c r="B5" s="2" t="s">
        <v>73</v>
      </c>
      <c r="C5" s="3" t="n">
        <v>21</v>
      </c>
      <c r="D5" s="4" t="n">
        <f>45945.4196586363 + (VLOOKUP($B$1,TimeZones!$A$1:$C$28,2,FALSE))/24</f>
        <v>45945.544658636274</v>
      </c>
      <c r="E5" s="4" t="n">
        <f>45945.4425158171 + (VLOOKUP($B$1,TimeZones!$A$1:$C$28,2,FALSE))/24</f>
        <v>45945.56751581713</v>
      </c>
      <c r="F5" s="2" t="s">
        <v>0</v>
      </c>
    </row>
    <row collapsed="false" customFormat="true" customHeight="false" hidden="false" outlineLevel="0" r="6">
      <c r="A6" s="2" t="s">
        <v>15</v>
      </c>
      <c r="B6" s="2" t="s">
        <v>149</v>
      </c>
      <c r="C6" s="3" t="n">
        <v>12</v>
      </c>
      <c r="D6" s="4" t="n">
        <f>45945.4032779580 + (VLOOKUP($B$1,TimeZones!$A$1:$C$28,2,FALSE))/24</f>
        <v>45945.528277958045</v>
      </c>
      <c r="E6" s="4" t="n">
        <f>45945.4366187234 + (VLOOKUP($B$1,TimeZones!$A$1:$C$28,2,FALSE))/24</f>
        <v>45945.56161872337</v>
      </c>
      <c r="F6" s="2" t="s">
        <v>0</v>
      </c>
    </row>
    <row collapsed="false" customFormat="true" customHeight="false" hidden="false" outlineLevel="0" r="7">
      <c r="A7" s="2" t="s">
        <v>13</v>
      </c>
      <c r="B7" s="2" t="s">
        <v>56</v>
      </c>
      <c r="C7" s="3" t="n">
        <v>9</v>
      </c>
      <c r="D7" s="4" t="n">
        <f>45945.4176935383 + (VLOOKUP($B$1,TimeZones!$A$1:$C$28,2,FALSE))/24</f>
        <v>45945.54269353831</v>
      </c>
      <c r="E7" s="4" t="n">
        <f>45945.4296426551 + (VLOOKUP($B$1,TimeZones!$A$1:$C$28,2,FALSE))/24</f>
        <v>45945.55464265509</v>
      </c>
      <c r="F7" s="2" t="s">
        <v>0</v>
      </c>
    </row>
    <row collapsed="false" customFormat="true" customHeight="false" hidden="false" outlineLevel="0" r="8">
      <c r="A8" s="2" t="s">
        <v>12</v>
      </c>
      <c r="B8" s="2" t="s">
        <v>145</v>
      </c>
      <c r="C8" s="3" t="n">
        <v>5</v>
      </c>
      <c r="D8" s="4" t="n">
        <f>45945.4169401529 + (VLOOKUP($B$1,TimeZones!$A$1:$C$28,2,FALSE))/24</f>
        <v>45945.54194015287</v>
      </c>
      <c r="E8" s="4" t="n">
        <f>45945.4335818033 + (VLOOKUP($B$1,TimeZones!$A$1:$C$28,2,FALSE))/24</f>
        <v>45945.55858180332</v>
      </c>
      <c r="F8" s="2" t="s">
        <v>0</v>
      </c>
    </row>
    <row collapsed="false" customFormat="true" customHeight="false" hidden="false" outlineLevel="0" r="9">
      <c r="A9" s="2" t="s">
        <v>11</v>
      </c>
      <c r="B9" s="2" t="s">
        <v>143</v>
      </c>
      <c r="C9" s="3" t="n">
        <v>2</v>
      </c>
      <c r="D9" s="4" t="n">
        <f>45945.4032933941 + (VLOOKUP($B$1,TimeZones!$A$1:$C$28,2,FALSE))/24</f>
        <v>45945.528293394134</v>
      </c>
      <c r="E9" s="4" t="n">
        <f>45945.4249999172 + (VLOOKUP($B$1,TimeZones!$A$1:$C$28,2,FALSE))/24</f>
        <v>45945.5499999172</v>
      </c>
      <c r="F9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133</v>
      </c>
      <c r="B1" s="2" t="s">
        <v>99</v>
      </c>
    </row>
    <row collapsed="false" customFormat="true" customHeight="false" hidden="false" outlineLevel="0" r="3">
      <c r="A3" s="1" t="s">
        <v>88</v>
      </c>
      <c r="B3" s="1" t="s">
        <v>130</v>
      </c>
      <c r="C3" s="1" t="s">
        <v>100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122</v>
      </c>
      <c r="G3" s="1" t="s">
        <v>66</v>
      </c>
    </row>
    <row collapsed="false" customFormat="true" customHeight="false" hidden="false" outlineLevel="0" r="4">
      <c r="A4" s="2" t="s">
        <v>25</v>
      </c>
      <c r="B4" s="2" t="s">
        <v>136</v>
      </c>
      <c r="C4" s="3" t="n">
        <v>14</v>
      </c>
      <c r="D4" s="4" t="n">
        <f>45945.2710921790 + (VLOOKUP($B$1,TimeZones!$A$1:$C$28,2,FALSE))/24</f>
        <v>45945.39609217897</v>
      </c>
      <c r="E4" s="4" t="n">
        <f>45945.3082048426 + (VLOOKUP($B$1,TimeZones!$A$1:$C$28,2,FALSE))/24</f>
        <v>45945.43320484258</v>
      </c>
      <c r="F4" s="2" t="s">
        <v>0</v>
      </c>
    </row>
    <row collapsed="false" customFormat="true" customHeight="false" hidden="false" outlineLevel="0" r="5">
      <c r="A5" s="2" t="s">
        <v>26</v>
      </c>
      <c r="B5" s="2" t="s">
        <v>65</v>
      </c>
      <c r="C5" s="3" t="n">
        <v>10</v>
      </c>
      <c r="D5" s="4" t="n">
        <f>45945.2718611640 + (VLOOKUP($B$1,TimeZones!$A$1:$C$28,2,FALSE))/24</f>
        <v>45945.39686116397</v>
      </c>
      <c r="E5" s="4" t="n">
        <f>45945.3133415547 + (VLOOKUP($B$1,TimeZones!$A$1:$C$28,2,FALSE))/24</f>
        <v>45945.438341554654</v>
      </c>
      <c r="F5" s="2" t="s">
        <v>0</v>
      </c>
    </row>
    <row collapsed="false" customFormat="true" customHeight="false" hidden="false" outlineLevel="0" r="6">
      <c r="A6" s="2" t="s">
        <v>23</v>
      </c>
      <c r="B6" s="2" t="s">
        <v>139</v>
      </c>
      <c r="C6" s="3" t="n">
        <v>10</v>
      </c>
      <c r="D6" s="4" t="n">
        <f>45945.3576554850 + (VLOOKUP($B$1,TimeZones!$A$1:$C$28,2,FALSE))/24</f>
        <v>45945.482655484986</v>
      </c>
      <c r="E6" s="4" t="n">
        <f>45945.3987068705 + (VLOOKUP($B$1,TimeZones!$A$1:$C$28,2,FALSE))/24</f>
        <v>45945.52370687052</v>
      </c>
      <c r="F6" s="2" t="s">
        <v>0</v>
      </c>
    </row>
    <row collapsed="false" customFormat="true" customHeight="false" hidden="false" outlineLevel="0" r="7">
      <c r="A7" s="2" t="s">
        <v>20</v>
      </c>
      <c r="B7" s="2" t="s">
        <v>68</v>
      </c>
      <c r="C7" s="3" t="n">
        <v>7</v>
      </c>
      <c r="D7" s="4" t="n">
        <f>45945.6615263980 + (VLOOKUP($B$1,TimeZones!$A$1:$C$28,2,FALSE))/24</f>
        <v>45945.78652639802</v>
      </c>
      <c r="E7" s="4" t="n">
        <f>45945.6848126924 + (VLOOKUP($B$1,TimeZones!$A$1:$C$28,2,FALSE))/24</f>
        <v>45945.809812692445</v>
      </c>
      <c r="F7" s="2" t="s">
        <v>0</v>
      </c>
    </row>
    <row collapsed="false" customFormat="true" customHeight="false" hidden="false" outlineLevel="0" r="8">
      <c r="A8" s="2" t="s">
        <v>22</v>
      </c>
      <c r="B8" s="2" t="s">
        <v>140</v>
      </c>
      <c r="C8" s="3" t="n">
        <v>7</v>
      </c>
      <c r="D8" s="4" t="n">
        <f>45945.7217234362 + (VLOOKUP($B$1,TimeZones!$A$1:$C$28,2,FALSE))/24</f>
        <v>45945.84672343618</v>
      </c>
      <c r="E8" s="4" t="n">
        <f>45945.7451541003 + (VLOOKUP($B$1,TimeZones!$A$1:$C$28,2,FALSE))/24</f>
        <v>45945.87015410027</v>
      </c>
      <c r="F8" s="2" t="s">
        <v>0</v>
      </c>
    </row>
    <row collapsed="false" customFormat="true" customHeight="false" hidden="false" outlineLevel="0" r="9">
      <c r="A9" s="2" t="s">
        <v>18</v>
      </c>
      <c r="B9" s="2" t="s">
        <v>142</v>
      </c>
      <c r="C9" s="3" t="n">
        <v>7</v>
      </c>
      <c r="D9" s="4" t="n">
        <f>45945.3610570497 + (VLOOKUP($B$1,TimeZones!$A$1:$C$28,2,FALSE))/24</f>
        <v>45945.4860570497</v>
      </c>
      <c r="E9" s="4" t="n">
        <f>45945.4015609567 + (VLOOKUP($B$1,TimeZones!$A$1:$C$28,2,FALSE))/24</f>
        <v>45945.52656095672</v>
      </c>
      <c r="F9" s="2" t="s">
        <v>0</v>
      </c>
    </row>
    <row collapsed="false" customFormat="true" customHeight="false" hidden="false" outlineLevel="0" r="10">
      <c r="A10" s="2" t="s">
        <v>24</v>
      </c>
      <c r="B10" s="2" t="s">
        <v>51</v>
      </c>
      <c r="C10" s="3" t="n">
        <v>3</v>
      </c>
      <c r="D10" s="4" t="n">
        <f>45945.3523314805 + (VLOOKUP($B$1,TimeZones!$A$1:$C$28,2,FALSE))/24</f>
        <v>45945.4773314805</v>
      </c>
      <c r="E10" s="4" t="n">
        <f>45945.3920868414 + (VLOOKUP($B$1,TimeZones!$A$1:$C$28,2,FALSE))/24</f>
        <v>45945.51708684138</v>
      </c>
      <c r="F10" s="2" t="s">
        <v>0</v>
      </c>
    </row>
    <row collapsed="false" customFormat="true" customHeight="false" hidden="false" outlineLevel="0" r="11">
      <c r="A11" s="2" t="s">
        <v>17</v>
      </c>
      <c r="B11" s="2" t="s">
        <v>75</v>
      </c>
      <c r="C11" s="3" t="n">
        <v>3</v>
      </c>
      <c r="D11" s="4" t="n">
        <f>45945.3523339232 + (VLOOKUP($B$1,TimeZones!$A$1:$C$28,2,FALSE))/24</f>
        <v>45945.4773339232</v>
      </c>
      <c r="E11" s="4" t="n">
        <f>45945.3920901837 + (VLOOKUP($B$1,TimeZones!$A$1:$C$28,2,FALSE))/24</f>
        <v>45945.51709018366</v>
      </c>
      <c r="F11" s="2" t="s">
        <v>0</v>
      </c>
    </row>
    <row collapsed="false" customFormat="true" customHeight="false" hidden="false" outlineLevel="0" r="12">
      <c r="A12" s="2" t="s">
        <v>21</v>
      </c>
      <c r="B12" s="2" t="s">
        <v>92</v>
      </c>
      <c r="C12" s="3" t="n">
        <v>3</v>
      </c>
      <c r="D12" s="4" t="n">
        <f>45945.2739921357 + (VLOOKUP($B$1,TimeZones!$A$1:$C$28,2,FALSE))/24</f>
        <v>45945.39899213567</v>
      </c>
      <c r="E12" s="4" t="n">
        <f>45945.3106026324 + (VLOOKUP($B$1,TimeZones!$A$1:$C$28,2,FALSE))/24</f>
        <v>45945.43560263237</v>
      </c>
      <c r="F12" s="2" t="s">
        <v>0</v>
      </c>
    </row>
    <row collapsed="false" customFormat="true" customHeight="false" hidden="false" outlineLevel="0" r="13">
      <c r="A13" s="2" t="s">
        <v>16</v>
      </c>
      <c r="B13" s="2" t="s">
        <v>79</v>
      </c>
      <c r="C13" s="3" t="n">
        <v>0</v>
      </c>
      <c r="D13" s="4" t="n">
        <f>45945.7250139625 + (VLOOKUP($B$1,TimeZones!$A$1:$C$28,2,FALSE))/24</f>
        <v>45945.8500139625</v>
      </c>
      <c r="E13" s="4" t="n">
        <f>45945.7491781285 + (VLOOKUP($B$1,TimeZones!$A$1:$C$28,2,FALSE))/24</f>
        <v>45945.874178128484</v>
      </c>
      <c r="F13" s="2" t="s">
        <v>0</v>
      </c>
    </row>
    <row collapsed="false" customFormat="true" customHeight="false" hidden="false" outlineLevel="0" r="14">
      <c r="A14" s="2" t="s">
        <v>19</v>
      </c>
      <c r="B14" s="2" t="s">
        <v>147</v>
      </c>
      <c r="C14" s="3" t="n">
        <v>0</v>
      </c>
      <c r="D14" s="4" t="n">
        <f>45945.3523306743 + (VLOOKUP($B$1,TimeZones!$A$1:$C$28,2,FALSE))/24</f>
        <v>45945.47733067434</v>
      </c>
      <c r="E14" s="4" t="n">
        <f>45945.3685821627 + (VLOOKUP($B$1,TimeZones!$A$1:$C$28,2,FALSE))/24</f>
        <v>45945.49358216269</v>
      </c>
      <c r="F14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133</v>
      </c>
      <c r="B1" s="2" t="s">
        <v>99</v>
      </c>
    </row>
    <row collapsed="false" customFormat="true" customHeight="false" hidden="false" outlineLevel="0" r="3">
      <c r="A3" s="1" t="s">
        <v>88</v>
      </c>
      <c r="B3" s="1" t="s">
        <v>130</v>
      </c>
      <c r="C3" s="1" t="s">
        <v>100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122</v>
      </c>
      <c r="G3" s="1" t="s">
        <v>66</v>
      </c>
    </row>
    <row collapsed="false" customFormat="true" customHeight="false" hidden="false" outlineLevel="0" r="4">
      <c r="A4" s="2" t="s">
        <v>29</v>
      </c>
      <c r="B4" s="2" t="s">
        <v>64</v>
      </c>
      <c r="C4" s="3" t="n">
        <v>14</v>
      </c>
      <c r="D4" s="4" t="n">
        <f>45945.5152865936 + (VLOOKUP($B$1,TimeZones!$A$1:$C$28,2,FALSE))/24</f>
        <v>45945.640286593574</v>
      </c>
      <c r="E4" s="4" t="n">
        <f>45945.5718518194 + (VLOOKUP($B$1,TimeZones!$A$1:$C$28,2,FALSE))/24</f>
        <v>45945.69685181941</v>
      </c>
      <c r="F4" s="2" t="s">
        <v>0</v>
      </c>
    </row>
    <row collapsed="false" customFormat="true" customHeight="false" hidden="false" outlineLevel="0" r="5">
      <c r="A5" s="2" t="s">
        <v>28</v>
      </c>
      <c r="B5" s="2" t="s">
        <v>95</v>
      </c>
      <c r="C5" s="3" t="n">
        <v>7</v>
      </c>
      <c r="D5" s="4" t="n">
        <f>45945.5528810027 + (VLOOKUP($B$1,TimeZones!$A$1:$C$28,2,FALSE))/24</f>
        <v>45945.67788100267</v>
      </c>
      <c r="E5" s="4" t="n">
        <f>45945.5533491444 + (VLOOKUP($B$1,TimeZones!$A$1:$C$28,2,FALSE))/24</f>
        <v>45945.678349144364</v>
      </c>
      <c r="F5" s="2" t="s">
        <v>0</v>
      </c>
    </row>
    <row collapsed="false" customFormat="true" customHeight="false" hidden="false" outlineLevel="0" r="6">
      <c r="A6" s="2" t="s">
        <v>27</v>
      </c>
      <c r="B6" s="2" t="s">
        <v>74</v>
      </c>
      <c r="C6" s="3" t="n">
        <v>0</v>
      </c>
      <c r="D6" s="4" t="n">
        <f>45945.5383429867 + (VLOOKUP($B$1,TimeZones!$A$1:$C$28,2,FALSE))/24</f>
        <v>45945.663342986656</v>
      </c>
      <c r="E6" s="4" t="n">
        <f>45945.5522310934 + (VLOOKUP($B$1,TimeZones!$A$1:$C$28,2,FALSE))/24</f>
        <v>45945.67723109342</v>
      </c>
      <c r="F6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133</v>
      </c>
      <c r="B1" s="2" t="s">
        <v>99</v>
      </c>
    </row>
    <row collapsed="false" customFormat="true" customHeight="false" hidden="false" outlineLevel="0" r="3">
      <c r="A3" s="1" t="s">
        <v>88</v>
      </c>
      <c r="B3" s="1" t="s">
        <v>130</v>
      </c>
      <c r="C3" s="1" t="s">
        <v>100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122</v>
      </c>
      <c r="G3" s="1" t="s">
        <v>66</v>
      </c>
    </row>
    <row collapsed="false" customFormat="true" customHeight="false" hidden="false" outlineLevel="0" r="4">
      <c r="A4" s="2" t="s">
        <v>34</v>
      </c>
      <c r="B4" s="2" t="s">
        <v>67</v>
      </c>
      <c r="C4" s="3" t="n">
        <v>35</v>
      </c>
      <c r="D4" s="4" t="n">
        <f>45944.2581106778 + (VLOOKUP($B$1,TimeZones!$A$1:$C$28,2,FALSE))/24</f>
        <v>45944.3831106778</v>
      </c>
      <c r="E4" s="4" t="n">
        <f>45944.3201662553 + (VLOOKUP($B$1,TimeZones!$A$1:$C$28,2,FALSE))/24</f>
        <v>45944.44516625527</v>
      </c>
      <c r="F4" s="2" t="s">
        <v>0</v>
      </c>
    </row>
    <row collapsed="false" customFormat="true" customHeight="false" hidden="false" outlineLevel="0" r="5">
      <c r="A5" s="2" t="s">
        <v>32</v>
      </c>
      <c r="B5" s="2" t="s">
        <v>85</v>
      </c>
      <c r="C5" s="3" t="n">
        <v>28</v>
      </c>
      <c r="D5" s="4" t="n">
        <f>45944.2358767494 + (VLOOKUP($B$1,TimeZones!$A$1:$C$28,2,FALSE))/24</f>
        <v>45944.36087674937</v>
      </c>
      <c r="E5" s="4" t="n">
        <f>45944.2909032774 + (VLOOKUP($B$1,TimeZones!$A$1:$C$28,2,FALSE))/24</f>
        <v>45944.41590327738</v>
      </c>
      <c r="F5" s="2" t="s">
        <v>0</v>
      </c>
    </row>
    <row collapsed="false" customFormat="true" customHeight="false" hidden="false" outlineLevel="0" r="6">
      <c r="A6" s="2" t="s">
        <v>30</v>
      </c>
      <c r="B6" s="2" t="s">
        <v>150</v>
      </c>
      <c r="C6" s="3" t="n">
        <v>28</v>
      </c>
      <c r="D6" s="4" t="n">
        <f>45944.2581109968 + (VLOOKUP($B$1,TimeZones!$A$1:$C$28,2,FALSE))/24</f>
        <v>45944.383110996816</v>
      </c>
      <c r="E6" s="4" t="n">
        <f>45944.3202291126 + (VLOOKUP($B$1,TimeZones!$A$1:$C$28,2,FALSE))/24</f>
        <v>45944.445229112636</v>
      </c>
      <c r="F6" s="2" t="s">
        <v>0</v>
      </c>
    </row>
    <row collapsed="false" customFormat="true" customHeight="false" hidden="false" outlineLevel="0" r="7">
      <c r="A7" s="2" t="s">
        <v>33</v>
      </c>
      <c r="B7" s="2" t="s">
        <v>117</v>
      </c>
      <c r="C7" s="3" t="n">
        <v>23</v>
      </c>
      <c r="D7" s="4" t="n">
        <f>45944.2358737786 + (VLOOKUP($B$1,TimeZones!$A$1:$C$28,2,FALSE))/24</f>
        <v>45944.36087377865</v>
      </c>
      <c r="E7" s="4" t="n">
        <f>45944.2908931882 + (VLOOKUP($B$1,TimeZones!$A$1:$C$28,2,FALSE))/24</f>
        <v>45944.4158931882</v>
      </c>
      <c r="F7" s="2" t="s">
        <v>0</v>
      </c>
    </row>
    <row collapsed="false" customFormat="true" customHeight="false" hidden="false" outlineLevel="0" r="8">
      <c r="A8" s="2" t="s">
        <v>35</v>
      </c>
      <c r="B8" s="2" t="s">
        <v>144</v>
      </c>
      <c r="C8" s="3" t="n">
        <v>23</v>
      </c>
      <c r="D8" s="4" t="n">
        <f>45944.2364475149 + (VLOOKUP($B$1,TimeZones!$A$1:$C$28,2,FALSE))/24</f>
        <v>45944.36144751489</v>
      </c>
      <c r="E8" s="4" t="n">
        <f>45944.2910575497 + (VLOOKUP($B$1,TimeZones!$A$1:$C$28,2,FALSE))/24</f>
        <v>45944.4160575497</v>
      </c>
      <c r="F8" s="2" t="s">
        <v>0</v>
      </c>
    </row>
    <row collapsed="false" customFormat="true" customHeight="false" hidden="false" outlineLevel="0" r="9">
      <c r="A9" s="2" t="s">
        <v>31</v>
      </c>
      <c r="B9" s="2" t="s">
        <v>146</v>
      </c>
      <c r="C9" s="3" t="n">
        <v>21</v>
      </c>
      <c r="D9" s="4" t="n">
        <f>45944.2364004626 + (VLOOKUP($B$1,TimeZones!$A$1:$C$28,2,FALSE))/24</f>
        <v>45944.361400462614</v>
      </c>
      <c r="E9" s="4" t="n">
        <f>45944.2911874674 + (VLOOKUP($B$1,TimeZones!$A$1:$C$28,2,FALSE))/24</f>
        <v>45944.41618746738</v>
      </c>
      <c r="F9" s="2" t="s">
        <v>0</v>
      </c>
    </row>
    <row collapsed="false" customFormat="true" customHeight="false" hidden="false" outlineLevel="0" r="10">
      <c r="A10" s="2" t="s">
        <v>36</v>
      </c>
      <c r="B10" s="2" t="s">
        <v>69</v>
      </c>
      <c r="C10" s="3" t="n">
        <v>18</v>
      </c>
      <c r="D10" s="4" t="n">
        <f>45944.2574424962 + (VLOOKUP($B$1,TimeZones!$A$1:$C$28,2,FALSE))/24</f>
        <v>45944.38244249616</v>
      </c>
      <c r="E10" s="4" t="n">
        <f>45944.3195317372 + (VLOOKUP($B$1,TimeZones!$A$1:$C$28,2,FALSE))/24</f>
        <v>45944.44453173722</v>
      </c>
      <c r="F10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133</v>
      </c>
      <c r="B1" s="2" t="s">
        <v>99</v>
      </c>
    </row>
    <row collapsed="false" customFormat="true" customHeight="false" hidden="false" outlineLevel="0" r="3">
      <c r="A3" s="1" t="s">
        <v>88</v>
      </c>
      <c r="B3" s="1" t="s">
        <v>130</v>
      </c>
      <c r="C3" s="1" t="s">
        <v>100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122</v>
      </c>
      <c r="G3" s="1" t="s">
        <v>66</v>
      </c>
    </row>
    <row collapsed="false" customFormat="true" customHeight="false" hidden="false" outlineLevel="0" r="4">
      <c r="A4" s="2" t="s">
        <v>37</v>
      </c>
      <c r="B4" s="2" t="s">
        <v>91</v>
      </c>
      <c r="C4" s="3" t="n">
        <v>31</v>
      </c>
      <c r="D4" s="4" t="n">
        <f>45944.4251678919 + (VLOOKUP($B$1,TimeZones!$A$1:$C$28,2,FALSE))/24</f>
        <v>45944.550167891925</v>
      </c>
      <c r="E4" s="4" t="n">
        <f>45944.4528697006 + (VLOOKUP($B$1,TimeZones!$A$1:$C$28,2,FALSE))/24</f>
        <v>45944.57786970064</v>
      </c>
      <c r="F4" s="2" t="s">
        <v>0</v>
      </c>
    </row>
    <row collapsed="false" customFormat="true" customHeight="false" hidden="false" outlineLevel="0" r="5">
      <c r="A5" s="2" t="s">
        <v>43</v>
      </c>
      <c r="B5" s="2" t="s">
        <v>101</v>
      </c>
      <c r="C5" s="3" t="n">
        <v>31</v>
      </c>
      <c r="D5" s="4" t="n">
        <f>45944.4221368447 + (VLOOKUP($B$1,TimeZones!$A$1:$C$28,2,FALSE))/24</f>
        <v>45944.547136844674</v>
      </c>
      <c r="E5" s="4" t="n">
        <f>45944.4515788725 + (VLOOKUP($B$1,TimeZones!$A$1:$C$28,2,FALSE))/24</f>
        <v>45944.576578872475</v>
      </c>
      <c r="F5" s="2" t="s">
        <v>0</v>
      </c>
    </row>
    <row collapsed="false" customFormat="true" customHeight="false" hidden="false" outlineLevel="0" r="6">
      <c r="A6" s="2" t="s">
        <v>39</v>
      </c>
      <c r="B6" s="2" t="s">
        <v>109</v>
      </c>
      <c r="C6" s="3" t="n">
        <v>31</v>
      </c>
      <c r="D6" s="4" t="n">
        <f>45944.4257875049 + (VLOOKUP($B$1,TimeZones!$A$1:$C$28,2,FALSE))/24</f>
        <v>45944.550787504944</v>
      </c>
      <c r="E6" s="4" t="n">
        <f>45944.4537412423 + (VLOOKUP($B$1,TimeZones!$A$1:$C$28,2,FALSE))/24</f>
        <v>45944.57874124234</v>
      </c>
      <c r="F6" s="2" t="s">
        <v>0</v>
      </c>
    </row>
    <row collapsed="false" customFormat="true" customHeight="false" hidden="false" outlineLevel="0" r="7">
      <c r="A7" s="2" t="s">
        <v>42</v>
      </c>
      <c r="B7" s="2" t="s">
        <v>78</v>
      </c>
      <c r="C7" s="3" t="n">
        <v>21</v>
      </c>
      <c r="D7" s="4" t="n">
        <f>45944.3973438610 + (VLOOKUP($B$1,TimeZones!$A$1:$C$28,2,FALSE))/24</f>
        <v>45944.52234386096</v>
      </c>
      <c r="E7" s="4" t="n">
        <f>45944.4180539134 + (VLOOKUP($B$1,TimeZones!$A$1:$C$28,2,FALSE))/24</f>
        <v>45944.5430539134</v>
      </c>
      <c r="F7" s="2" t="s">
        <v>0</v>
      </c>
    </row>
    <row collapsed="false" customFormat="true" customHeight="false" hidden="false" outlineLevel="0" r="8">
      <c r="A8" s="2" t="s">
        <v>38</v>
      </c>
      <c r="B8" s="2" t="s">
        <v>96</v>
      </c>
      <c r="C8" s="3" t="n">
        <v>14</v>
      </c>
      <c r="D8" s="4" t="n">
        <f>45944.3955443362 + (VLOOKUP($B$1,TimeZones!$A$1:$C$28,2,FALSE))/24</f>
        <v>45944.52054433617</v>
      </c>
      <c r="E8" s="4" t="n">
        <f>45944.4213546542 + (VLOOKUP($B$1,TimeZones!$A$1:$C$28,2,FALSE))/24</f>
        <v>45944.54635465424</v>
      </c>
      <c r="F8" s="2" t="s">
        <v>0</v>
      </c>
    </row>
    <row collapsed="false" customFormat="true" customHeight="false" hidden="false" outlineLevel="0" r="9">
      <c r="A9" s="2" t="s">
        <v>41</v>
      </c>
      <c r="B9" s="2" t="s">
        <v>141</v>
      </c>
      <c r="C9" s="3" t="n">
        <v>14</v>
      </c>
      <c r="D9" s="4" t="n">
        <f>45944.3955249010 + (VLOOKUP($B$1,TimeZones!$A$1:$C$28,2,FALSE))/24</f>
        <v>45944.52052490098</v>
      </c>
      <c r="E9" s="4" t="n">
        <f>45944.4199606316 + (VLOOKUP($B$1,TimeZones!$A$1:$C$28,2,FALSE))/24</f>
        <v>45944.54496063161</v>
      </c>
      <c r="F9" s="2" t="s">
        <v>0</v>
      </c>
    </row>
    <row collapsed="false" customFormat="true" customHeight="false" hidden="false" outlineLevel="0" r="10">
      <c r="A10" s="2" t="s">
        <v>40</v>
      </c>
      <c r="B10" s="2" t="s">
        <v>148</v>
      </c>
      <c r="C10" s="3" t="n">
        <v>14</v>
      </c>
      <c r="D10" s="4" t="n">
        <f>45944.3858401752 + (VLOOKUP($B$1,TimeZones!$A$1:$C$28,2,FALSE))/24</f>
        <v>45944.51084017515</v>
      </c>
      <c r="E10" s="4" t="n">
        <f>45944.4183212211 + (VLOOKUP($B$1,TimeZones!$A$1:$C$28,2,FALSE))/24</f>
        <v>45944.543321221114</v>
      </c>
      <c r="F10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133</v>
      </c>
      <c r="B1" s="2" t="s">
        <v>99</v>
      </c>
    </row>
    <row collapsed="false" customFormat="true" customHeight="false" hidden="false" outlineLevel="0" r="3">
      <c r="A3" s="1" t="s">
        <v>88</v>
      </c>
      <c r="B3" s="1" t="s">
        <v>130</v>
      </c>
      <c r="C3" s="1" t="s">
        <v>100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122</v>
      </c>
      <c r="G3" s="1" t="s">
        <v>66</v>
      </c>
    </row>
    <row collapsed="false" customFormat="true" customHeight="false" hidden="false" outlineLevel="0" r="4">
      <c r="A4" s="2" t="s">
        <v>46</v>
      </c>
      <c r="B4" s="2" t="s">
        <v>59</v>
      </c>
      <c r="C4" s="3" t="n">
        <v>36</v>
      </c>
      <c r="D4" s="4" t="n">
        <f>45944.2306918127 + (VLOOKUP($B$1,TimeZones!$A$1:$C$28,2,FALSE))/24</f>
        <v>45944.35569181266</v>
      </c>
      <c r="E4" s="4" t="n">
        <f>45944.2760016578 + (VLOOKUP($B$1,TimeZones!$A$1:$C$28,2,FALSE))/24</f>
        <v>45944.40100165785</v>
      </c>
      <c r="F4" s="2" t="s">
        <v>0</v>
      </c>
    </row>
    <row collapsed="false" customFormat="true" customHeight="false" hidden="false" outlineLevel="0" r="5">
      <c r="A5" s="2" t="s">
        <v>45</v>
      </c>
      <c r="B5" s="2" t="s">
        <v>70</v>
      </c>
      <c r="C5" s="3" t="n">
        <v>29</v>
      </c>
      <c r="D5" s="4" t="n">
        <f>45944.2369777605 + (VLOOKUP($B$1,TimeZones!$A$1:$C$28,2,FALSE))/24</f>
        <v>45944.36197776046</v>
      </c>
      <c r="E5" s="4" t="n">
        <f>45944.2764706675 + (VLOOKUP($B$1,TimeZones!$A$1:$C$28,2,FALSE))/24</f>
        <v>45944.40147066752</v>
      </c>
      <c r="F5" s="2" t="s">
        <v>0</v>
      </c>
    </row>
    <row collapsed="false" customFormat="true" customHeight="false" hidden="false" outlineLevel="0" r="6">
      <c r="A6" s="2" t="s">
        <v>44</v>
      </c>
      <c r="B6" s="2" t="s">
        <v>110</v>
      </c>
      <c r="C6" s="3" t="n">
        <v>21</v>
      </c>
      <c r="D6" s="4" t="n">
        <f>45944.4280009566 + (VLOOKUP($B$1,TimeZones!$A$1:$C$28,2,FALSE))/24</f>
        <v>45944.553000956585</v>
      </c>
      <c r="E6" s="4" t="n">
        <f>45944.4504450031 + (VLOOKUP($B$1,TimeZones!$A$1:$C$28,2,FALSE))/24</f>
        <v>45944.575445003145</v>
      </c>
      <c r="F6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133</v>
      </c>
      <c r="B1" s="2" t="s">
        <v>99</v>
      </c>
    </row>
    <row collapsed="false" customFormat="true" customHeight="false" hidden="false" outlineLevel="0" r="3">
      <c r="A3" s="1" t="s">
        <v>88</v>
      </c>
      <c r="B3" s="1" t="s">
        <v>130</v>
      </c>
      <c r="C3" s="1" t="s">
        <v>100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122</v>
      </c>
      <c r="G3" s="1" t="s">
        <v>66</v>
      </c>
    </row>
    <row collapsed="false" customFormat="true" customHeight="false" hidden="false" outlineLevel="0" r="4">
      <c r="A4" s="2" t="s">
        <v>3</v>
      </c>
      <c r="B4" s="2" t="s">
        <v>97</v>
      </c>
      <c r="C4" s="3" t="n">
        <v>30</v>
      </c>
      <c r="D4" s="4" t="n">
        <f>45944.3871512981 + (VLOOKUP($B$1,TimeZones!$A$1:$C$28,2,FALSE))/24</f>
        <v>45944.51215129808</v>
      </c>
      <c r="E4" s="4" t="n">
        <f>45944.4638468656 + (VLOOKUP($B$1,TimeZones!$A$1:$C$28,2,FALSE))/24</f>
        <v>45944.58884686561</v>
      </c>
      <c r="F4" s="2" t="s">
        <v>0</v>
      </c>
    </row>
    <row collapsed="false" customFormat="true" customHeight="false" hidden="false" outlineLevel="0" r="5">
      <c r="A5" s="2" t="s">
        <v>4</v>
      </c>
      <c r="B5" s="2" t="s">
        <v>102</v>
      </c>
      <c r="C5" s="3" t="n">
        <v>30</v>
      </c>
      <c r="D5" s="4" t="n">
        <f>45944.3871645029 + (VLOOKUP($B$1,TimeZones!$A$1:$C$28,2,FALSE))/24</f>
        <v>45944.51216450291</v>
      </c>
      <c r="E5" s="4" t="n">
        <f>45944.4634819744 + (VLOOKUP($B$1,TimeZones!$A$1:$C$28,2,FALSE))/24</f>
        <v>45944.58848197445</v>
      </c>
      <c r="F5" s="2" t="s">
        <v>0</v>
      </c>
    </row>
    <row collapsed="false" customFormat="true" customHeight="false" hidden="false" outlineLevel="0" r="6">
      <c r="A6" s="2" t="s">
        <v>6</v>
      </c>
      <c r="B6" s="2" t="s">
        <v>49</v>
      </c>
      <c r="C6" s="3" t="n">
        <v>23</v>
      </c>
      <c r="D6" s="4" t="n">
        <f>45944.3871591611 + (VLOOKUP($B$1,TimeZones!$A$1:$C$28,2,FALSE))/24</f>
        <v>45944.512159161066</v>
      </c>
      <c r="E6" s="4" t="n">
        <f>45944.4636443987 + (VLOOKUP($B$1,TimeZones!$A$1:$C$28,2,FALSE))/24</f>
        <v>45944.58864439868</v>
      </c>
      <c r="F6" s="2" t="s">
        <v>0</v>
      </c>
    </row>
    <row collapsed="false" customFormat="true" customHeight="false" hidden="false" outlineLevel="0" r="7">
      <c r="A7" s="2" t="s">
        <v>5</v>
      </c>
      <c r="B7" s="2" t="s">
        <v>80</v>
      </c>
      <c r="C7" s="3" t="n">
        <v>23</v>
      </c>
      <c r="D7" s="4" t="n">
        <f>45944.3871946660 + (VLOOKUP($B$1,TimeZones!$A$1:$C$28,2,FALSE))/24</f>
        <v>45944.51219466595</v>
      </c>
      <c r="E7" s="4" t="n">
        <f>45944.4638971054 + (VLOOKUP($B$1,TimeZones!$A$1:$C$28,2,FALSE))/24</f>
        <v>45944.588897105394</v>
      </c>
      <c r="F7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8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  <col customWidth="1" max="7" min="7" width="46.4"/>
  </cols>
  <sheetData>
    <row collapsed="false" customFormat="true" customHeight="false" hidden="false" outlineLevel="0" r="1">
      <c r="A1" s="1" t="s">
        <v>133</v>
      </c>
      <c r="B1" s="2" t="s">
        <v>99</v>
      </c>
    </row>
    <row collapsed="false" customFormat="true" customHeight="false" hidden="false" outlineLevel="0" r="3">
      <c r="A3" s="1" t="s">
        <v>88</v>
      </c>
      <c r="B3" s="1" t="s">
        <v>130</v>
      </c>
      <c r="C3" s="1" t="s">
        <v>100</v>
      </c>
      <c r="D3" s="1" t="str">
        <f>"Время начала сессии (" &amp; VLOOKUP($B$1,TimeZones!$A$1:$C$28,3,FALSE) &amp; ")"</f>
        <v>Время начала сессии (Москва)</v>
      </c>
      <c r="E3" s="1" t="str">
        <f>"Время конца сессии (" &amp; VLOOKUP($B$1,TimeZones!$A$1:$C$28,3,FALSE) &amp; ")"</f>
        <v>Время конца сессии (Москва)</v>
      </c>
      <c r="F3" s="1" t="s">
        <v>122</v>
      </c>
      <c r="G3" s="1" t="s">
        <v>66</v>
      </c>
    </row>
    <row collapsed="false" customFormat="true" customHeight="false" hidden="false" outlineLevel="0" r="4">
      <c r="A4" s="2" t="s">
        <v>9</v>
      </c>
      <c r="B4" s="2" t="s">
        <v>57</v>
      </c>
      <c r="C4" s="3" t="n">
        <v>14</v>
      </c>
      <c r="D4" s="4" t="n">
        <f>45944.2336053964 + (VLOOKUP($B$1,TimeZones!$A$1:$C$28,2,FALSE))/24</f>
        <v>45944.35860539641</v>
      </c>
      <c r="E4" s="4" t="n">
        <f>45944.3062499017 + (VLOOKUP($B$1,TimeZones!$A$1:$C$28,2,FALSE))/24</f>
        <v>45944.43124990167</v>
      </c>
      <c r="F4" s="2" t="s">
        <v>0</v>
      </c>
    </row>
    <row collapsed="false" customFormat="true" customHeight="false" hidden="false" outlineLevel="0" r="5">
      <c r="A5" s="2" t="s">
        <v>7</v>
      </c>
      <c r="B5" s="2" t="s">
        <v>123</v>
      </c>
      <c r="C5" s="3" t="n">
        <v>14</v>
      </c>
      <c r="D5" s="4" t="n">
        <f>45944.2289833757 + (VLOOKUP($B$1,TimeZones!$A$1:$C$28,2,FALSE))/24</f>
        <v>45944.35398337573</v>
      </c>
      <c r="E5" s="4" t="n">
        <f>45944.3064012871 + (VLOOKUP($B$1,TimeZones!$A$1:$C$28,2,FALSE))/24</f>
        <v>45944.43140128712</v>
      </c>
      <c r="F5" s="2" t="s">
        <v>0</v>
      </c>
    </row>
    <row collapsed="false" customFormat="true" customHeight="false" hidden="false" outlineLevel="0" r="6">
      <c r="A6" s="2" t="s">
        <v>8</v>
      </c>
      <c r="B6" s="2" t="s">
        <v>58</v>
      </c>
      <c r="C6" s="3" t="n">
        <v>0</v>
      </c>
      <c r="D6" s="4" t="n">
        <f>45944.4927229999 + (VLOOKUP($B$1,TimeZones!$A$1:$C$28,2,FALSE))/24</f>
        <v>45944.61772299991</v>
      </c>
      <c r="E6" s="4" t="n">
        <f>45944.5233626945 + (VLOOKUP($B$1,TimeZones!$A$1:$C$28,2,FALSE))/24</f>
        <v>45944.64836269451</v>
      </c>
      <c r="F6" s="2" t="s">
        <v>0</v>
      </c>
    </row>
  </sheetData>
  <dataValidations>
    <dataValidation allowBlank="0" errorStyle="stop" showDropDown="0" showErrorMessage="1" showInputMessage="0" sqref="B1" type="list">
      <formula1>TimeZones!$A$1:$A$28</formula1>
    </dataValidation>
  </dataValidations>
</worksheet>
</file>

<file path=xl/worksheets/sheet9.xml><?xml version="1.0" encoding="utf-8"?>
<worksheet xmlns:r="http://schemas.openxmlformats.org/officeDocument/2006/relationships" xmlns="http://schemas.openxmlformats.org/spreadsheetml/2006/main">
  <cols>
    <col customWidth="1" max="1" min="1" width="139.2"/>
    <col customWidth="1" max="2" min="2" width="34.8"/>
    <col customWidth="1" max="3" min="3" width="92.8"/>
  </cols>
  <sheetData>
    <row collapsed="false" customFormat="true" customHeight="false" hidden="false" outlineLevel="0" r="1">
      <c r="A1" s="2" t="s">
        <v>2</v>
      </c>
      <c r="B1" s="2" t="n">
        <v>0</v>
      </c>
      <c r="C1" s="2" t="s">
        <v>1</v>
      </c>
    </row>
    <row collapsed="false" customFormat="true" customHeight="false" hidden="false" outlineLevel="0" r="2">
      <c r="A2" s="2" t="s">
        <v>82</v>
      </c>
      <c r="B2" s="2" t="n">
        <v>2</v>
      </c>
      <c r="C2" s="2" t="s">
        <v>81</v>
      </c>
    </row>
    <row collapsed="false" customFormat="true" customHeight="false" hidden="false" outlineLevel="0" r="3">
      <c r="A3" s="2" t="s">
        <v>99</v>
      </c>
      <c r="B3" s="2" t="n">
        <v>3</v>
      </c>
      <c r="C3" s="2" t="s">
        <v>98</v>
      </c>
    </row>
    <row collapsed="false" customFormat="true" customHeight="false" hidden="false" outlineLevel="0" r="4">
      <c r="A4" s="2" t="s">
        <v>119</v>
      </c>
      <c r="B4" s="2" t="n">
        <v>3</v>
      </c>
      <c r="C4" s="2" t="s">
        <v>118</v>
      </c>
    </row>
    <row collapsed="false" customFormat="true" customHeight="false" hidden="false" outlineLevel="0" r="5">
      <c r="A5" s="2" t="s">
        <v>87</v>
      </c>
      <c r="B5" s="2" t="n">
        <v>3</v>
      </c>
      <c r="C5" s="2" t="s">
        <v>86</v>
      </c>
    </row>
    <row collapsed="false" customFormat="true" customHeight="false" hidden="false" outlineLevel="0" r="6">
      <c r="A6" s="2" t="s">
        <v>63</v>
      </c>
      <c r="B6" s="2" t="n">
        <v>3</v>
      </c>
      <c r="C6" s="2" t="s">
        <v>62</v>
      </c>
    </row>
    <row collapsed="false" customFormat="true" customHeight="false" hidden="false" outlineLevel="0" r="7">
      <c r="A7" s="2" t="s">
        <v>53</v>
      </c>
      <c r="B7" s="2" t="n">
        <v>4</v>
      </c>
      <c r="C7" s="2" t="s">
        <v>52</v>
      </c>
    </row>
    <row collapsed="false" customFormat="true" customHeight="false" hidden="false" outlineLevel="0" r="8">
      <c r="A8" s="2" t="s">
        <v>114</v>
      </c>
      <c r="B8" s="2" t="n">
        <v>4</v>
      </c>
      <c r="C8" s="2" t="s">
        <v>113</v>
      </c>
    </row>
    <row collapsed="false" customFormat="true" customHeight="false" hidden="false" outlineLevel="0" r="9">
      <c r="A9" s="2" t="s">
        <v>127</v>
      </c>
      <c r="B9" s="2" t="n">
        <v>4</v>
      </c>
      <c r="C9" s="2" t="s">
        <v>126</v>
      </c>
    </row>
    <row collapsed="false" customFormat="true" customHeight="false" hidden="false" outlineLevel="0" r="10">
      <c r="A10" s="2" t="s">
        <v>112</v>
      </c>
      <c r="B10" s="2" t="n">
        <v>4</v>
      </c>
      <c r="C10" s="2" t="s">
        <v>111</v>
      </c>
    </row>
    <row collapsed="false" customFormat="true" customHeight="false" hidden="false" outlineLevel="0" r="11">
      <c r="A11" s="2" t="s">
        <v>72</v>
      </c>
      <c r="B11" s="2" t="n">
        <v>5</v>
      </c>
      <c r="C11" s="2" t="s">
        <v>71</v>
      </c>
    </row>
    <row collapsed="false" customFormat="true" customHeight="false" hidden="false" outlineLevel="0" r="12">
      <c r="A12" s="2" t="s">
        <v>108</v>
      </c>
      <c r="B12" s="2" t="n">
        <v>6</v>
      </c>
      <c r="C12" s="2" t="s">
        <v>107</v>
      </c>
    </row>
    <row collapsed="false" customFormat="true" customHeight="false" hidden="false" outlineLevel="0" r="13">
      <c r="A13" s="2" t="s">
        <v>106</v>
      </c>
      <c r="B13" s="2" t="n">
        <v>7</v>
      </c>
      <c r="C13" s="2" t="s">
        <v>105</v>
      </c>
    </row>
    <row collapsed="false" customFormat="true" customHeight="false" hidden="false" outlineLevel="0" r="14">
      <c r="A14" s="2" t="s">
        <v>55</v>
      </c>
      <c r="B14" s="2" t="n">
        <v>7</v>
      </c>
      <c r="C14" s="2" t="s">
        <v>54</v>
      </c>
    </row>
    <row collapsed="false" customFormat="true" customHeight="false" hidden="false" outlineLevel="0" r="15">
      <c r="A15" s="2" t="s">
        <v>125</v>
      </c>
      <c r="B15" s="2" t="n">
        <v>7</v>
      </c>
      <c r="C15" s="2" t="s">
        <v>124</v>
      </c>
    </row>
    <row collapsed="false" customFormat="true" customHeight="false" hidden="false" outlineLevel="0" r="16">
      <c r="A16" s="2" t="s">
        <v>104</v>
      </c>
      <c r="B16" s="2" t="n">
        <v>7</v>
      </c>
      <c r="C16" s="2" t="s">
        <v>103</v>
      </c>
    </row>
    <row collapsed="false" customFormat="true" customHeight="false" hidden="false" outlineLevel="0" r="17">
      <c r="A17" s="2" t="s">
        <v>90</v>
      </c>
      <c r="B17" s="2" t="n">
        <v>7</v>
      </c>
      <c r="C17" s="2" t="s">
        <v>89</v>
      </c>
    </row>
    <row collapsed="false" customFormat="true" customHeight="false" hidden="false" outlineLevel="0" r="18">
      <c r="A18" s="2" t="s">
        <v>77</v>
      </c>
      <c r="B18" s="2" t="n">
        <v>8</v>
      </c>
      <c r="C18" s="2" t="s">
        <v>76</v>
      </c>
    </row>
    <row collapsed="false" customFormat="true" customHeight="false" hidden="false" outlineLevel="0" r="19">
      <c r="A19" s="2" t="s">
        <v>135</v>
      </c>
      <c r="B19" s="2" t="n">
        <v>9</v>
      </c>
      <c r="C19" s="2" t="s">
        <v>134</v>
      </c>
    </row>
    <row collapsed="false" customFormat="true" customHeight="false" hidden="false" outlineLevel="0" r="20">
      <c r="A20" s="2" t="s">
        <v>138</v>
      </c>
      <c r="B20" s="2" t="n">
        <v>9</v>
      </c>
      <c r="C20" s="2" t="s">
        <v>137</v>
      </c>
    </row>
    <row collapsed="false" customFormat="true" customHeight="false" hidden="false" outlineLevel="0" r="21">
      <c r="A21" s="2" t="s">
        <v>132</v>
      </c>
      <c r="B21" s="2" t="n">
        <v>9</v>
      </c>
      <c r="C21" s="2" t="s">
        <v>131</v>
      </c>
    </row>
    <row collapsed="false" customFormat="true" customHeight="false" hidden="false" outlineLevel="0" r="22">
      <c r="A22" s="2" t="s">
        <v>61</v>
      </c>
      <c r="B22" s="2" t="n">
        <v>10</v>
      </c>
      <c r="C22" s="2" t="s">
        <v>60</v>
      </c>
    </row>
    <row collapsed="false" customFormat="true" customHeight="false" hidden="false" outlineLevel="0" r="23">
      <c r="A23" s="2" t="s">
        <v>129</v>
      </c>
      <c r="B23" s="2" t="n">
        <v>10</v>
      </c>
      <c r="C23" s="2" t="s">
        <v>128</v>
      </c>
    </row>
    <row collapsed="false" customFormat="true" customHeight="false" hidden="false" outlineLevel="0" r="24">
      <c r="A24" s="2" t="s">
        <v>94</v>
      </c>
      <c r="B24" s="2" t="n">
        <v>11</v>
      </c>
      <c r="C24" s="2" t="s">
        <v>93</v>
      </c>
    </row>
    <row collapsed="false" customFormat="true" customHeight="false" hidden="false" outlineLevel="0" r="25">
      <c r="A25" s="2" t="s">
        <v>116</v>
      </c>
      <c r="B25" s="2" t="n">
        <v>11</v>
      </c>
      <c r="C25" s="2" t="s">
        <v>115</v>
      </c>
    </row>
    <row collapsed="false" customFormat="true" customHeight="false" hidden="false" outlineLevel="0" r="26">
      <c r="A26" s="2" t="s">
        <v>121</v>
      </c>
      <c r="B26" s="2" t="n">
        <v>11</v>
      </c>
      <c r="C26" s="2" t="s">
        <v>120</v>
      </c>
    </row>
    <row collapsed="false" customFormat="true" customHeight="false" hidden="false" outlineLevel="0" r="27">
      <c r="A27" s="2" t="s">
        <v>84</v>
      </c>
      <c r="B27" s="2" t="n">
        <v>12</v>
      </c>
      <c r="C27" s="2" t="s">
        <v>83</v>
      </c>
    </row>
    <row collapsed="false" customFormat="true" customHeight="false" hidden="false" outlineLevel="0" r="28">
      <c r="A28" s="2" t="s">
        <v>48</v>
      </c>
      <c r="B28" s="2" t="n">
        <v>12</v>
      </c>
      <c r="C28" s="2" t="s">
        <v>47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9</i4>
      </variant>
    </vector>
  </HeadingPairs>
  <TitlesOfParts>
    <vector xmlns="http://schemas.openxmlformats.org/officeDocument/2006/docPropsVTypes" baseType="lpstr" size="9">
      <lpstr>14822 Математика 4 класс</lpstr>
      <lpstr>14823 Математика 5 класс</lpstr>
      <lpstr>14824 Математика 6 класс</lpstr>
      <lpstr>14825 Математика 7 класс</lpstr>
      <lpstr>14826 Математика 8 класс</lpstr>
      <lpstr>14827 Математика 9 класс</lpstr>
      <lpstr>14828 Математика 10 класс</lpstr>
      <lpstr>14829 Математика 11 класс</lpstr>
      <lpstr>TimeZones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2026-03-18T09:09:49.506328127Z</dcterms:created>
  <dc:creator>xlsxwriter</dc:creator>
  <cp:lastModifiedBy>xlsxwriter</cp:lastModifiedBy>
</cp:coreProperties>
</file>