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Attachments_ivtbss2@mail.ru_2026-03-19_15-27-36\"/>
    </mc:Choice>
  </mc:AlternateContent>
  <bookViews>
    <workbookView xWindow="0" yWindow="0" windowWidth="28800" windowHeight="12330" firstSheet="3" activeTab="6"/>
  </bookViews>
  <sheets>
    <sheet name="14947 Информатика 5 класс" sheetId="1" r:id="rId1"/>
    <sheet name="14947 Информатика 6 класс" sheetId="2" r:id="rId2"/>
    <sheet name="14948 Информатика 7 класс" sheetId="3" r:id="rId3"/>
    <sheet name="14948 Информатика 8 класс" sheetId="4" r:id="rId4"/>
    <sheet name="14949 Информатика 9 класс" sheetId="5" r:id="rId5"/>
    <sheet name="14949 Информатика 10 класс" sheetId="6" r:id="rId6"/>
    <sheet name="14949 Информатика 11 класс" sheetId="7" r:id="rId7"/>
    <sheet name="TimeZones" sheetId="8" state="veryHidden" r:id="rId8"/>
  </sheets>
  <calcPr calcId="162913"/>
</workbook>
</file>

<file path=xl/calcChain.xml><?xml version="1.0" encoding="utf-8"?>
<calcChain xmlns="http://schemas.openxmlformats.org/spreadsheetml/2006/main">
  <c r="E11" i="7" l="1"/>
  <c r="D11" i="7"/>
  <c r="E10" i="7"/>
  <c r="D10" i="7"/>
  <c r="E9" i="7"/>
  <c r="D9" i="7"/>
  <c r="E8" i="7"/>
  <c r="D8" i="7"/>
  <c r="E7" i="7"/>
  <c r="D7" i="7"/>
  <c r="E6" i="7"/>
  <c r="D6" i="7"/>
  <c r="E5" i="7"/>
  <c r="D5" i="7"/>
  <c r="E4" i="7"/>
  <c r="D4" i="7"/>
  <c r="E3" i="7"/>
  <c r="D3" i="7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E4" i="6"/>
  <c r="D4" i="6"/>
  <c r="E3" i="6"/>
  <c r="D3" i="6"/>
  <c r="E9" i="5"/>
  <c r="D9" i="5"/>
  <c r="E8" i="5"/>
  <c r="D8" i="5"/>
  <c r="E7" i="5"/>
  <c r="D7" i="5"/>
  <c r="E6" i="5"/>
  <c r="D6" i="5"/>
  <c r="E5" i="5"/>
  <c r="D5" i="5"/>
  <c r="E4" i="5"/>
  <c r="D4" i="5"/>
  <c r="E3" i="5"/>
  <c r="D3" i="5"/>
  <c r="E7" i="4"/>
  <c r="D7" i="4"/>
  <c r="E6" i="4"/>
  <c r="D6" i="4"/>
  <c r="E5" i="4"/>
  <c r="D5" i="4"/>
  <c r="E4" i="4"/>
  <c r="D4" i="4"/>
  <c r="E3" i="4"/>
  <c r="D3" i="4"/>
  <c r="E8" i="3"/>
  <c r="D8" i="3"/>
  <c r="E7" i="3"/>
  <c r="D7" i="3"/>
  <c r="E6" i="3"/>
  <c r="D6" i="3"/>
  <c r="E5" i="3"/>
  <c r="D5" i="3"/>
  <c r="E4" i="3"/>
  <c r="D4" i="3"/>
  <c r="E3" i="3"/>
  <c r="D3" i="3"/>
  <c r="E10" i="2"/>
  <c r="D10" i="2"/>
  <c r="E9" i="2"/>
  <c r="D9" i="2"/>
  <c r="E8" i="2"/>
  <c r="D8" i="2"/>
  <c r="E7" i="2"/>
  <c r="D7" i="2"/>
  <c r="E6" i="2"/>
  <c r="D6" i="2"/>
  <c r="E5" i="2"/>
  <c r="D5" i="2"/>
  <c r="E4" i="2"/>
  <c r="D4" i="2"/>
  <c r="E3" i="2"/>
  <c r="D3" i="2"/>
</calcChain>
</file>

<file path=xl/sharedStrings.xml><?xml version="1.0" encoding="utf-8"?>
<sst xmlns="http://schemas.openxmlformats.org/spreadsheetml/2006/main" count="225" uniqueCount="148">
  <si>
    <t/>
  </si>
  <si>
    <t>UTC</t>
  </si>
  <si>
    <t>UTC (МСК-3, UTC)</t>
  </si>
  <si>
    <t>spr25520/edu400107/6/6vzg36z7</t>
  </si>
  <si>
    <t>spr25520/edu400107/6/g59v78z7</t>
  </si>
  <si>
    <t>spr25520/edu400107/6/g792w8zv</t>
  </si>
  <si>
    <t>spr25520/edu400107/6/q59wvrz3</t>
  </si>
  <si>
    <t>spr25520/edu400107/6/q89745z4</t>
  </si>
  <si>
    <t>spr25520/edu400107/6/rg9q3592</t>
  </si>
  <si>
    <t>spr25520/edu400107/6/v89r829w</t>
  </si>
  <si>
    <t>spr25720/edu400107/7/q2z4g79g</t>
  </si>
  <si>
    <t>spr25720/edu400107/7/q8964w9r</t>
  </si>
  <si>
    <t>spr25720/edu400107/7/v2983vzq</t>
  </si>
  <si>
    <t>spr25720/edu400107/7/v298qvzq</t>
  </si>
  <si>
    <t>spr25720/edu400107/7/v89rv29w</t>
  </si>
  <si>
    <t>spr25720/edu400107/8/q59wqr93</t>
  </si>
  <si>
    <t>spr25720/edu400107/8/q896rw9r</t>
  </si>
  <si>
    <t>spr25720/edu400107/8/v89r429w</t>
  </si>
  <si>
    <t>spr25720/edu400107/8/wr955693</t>
  </si>
  <si>
    <t>spr25920/edu400107/10/6vzg8697</t>
  </si>
  <si>
    <t>spr25920/edu400107/10/g493qw98</t>
  </si>
  <si>
    <t>spr25920/edu400107/10/g493vwz8</t>
  </si>
  <si>
    <t>spr25920/edu400107/10/g59v2897</t>
  </si>
  <si>
    <t>spr25920/edu400107/10/g59v4897</t>
  </si>
  <si>
    <t>spr25920/edu400107/10/g792w8zv</t>
  </si>
  <si>
    <t>spr25920/edu400107/10/q8975594</t>
  </si>
  <si>
    <t>spr25920/edu400107/10/rg9qg592</t>
  </si>
  <si>
    <t>spr25920/edu400107/10/v298rv9q</t>
  </si>
  <si>
    <t>spr25920/edu400107/10/v298wvzq</t>
  </si>
  <si>
    <t>spr25920/edu400107/10/v89r829w</t>
  </si>
  <si>
    <t>spr25920/edu400107/10/v89rg2zw</t>
  </si>
  <si>
    <t>spr25920/edu400107/11/6vzg6697</t>
  </si>
  <si>
    <t>spr25920/edu400107/11/g792489v</t>
  </si>
  <si>
    <t>spr25920/edu400107/11/q2z44rzg</t>
  </si>
  <si>
    <t>spr25920/edu400107/11/q59w4rz3</t>
  </si>
  <si>
    <t>spr25920/edu400107/11/q8964w9r</t>
  </si>
  <si>
    <t>spr25920/edu400107/11/q89745z4</t>
  </si>
  <si>
    <t>spr25920/edu400107/11/rg9q85z2</t>
  </si>
  <si>
    <t>spr25920/edu400107/11/v89r52zw</t>
  </si>
  <si>
    <t>spr25920/edu400107/9/g4936wz8</t>
  </si>
  <si>
    <t>spr25920/edu400107/9/g59vw8z7</t>
  </si>
  <si>
    <t>spr25920/edu400107/9/g79238zv</t>
  </si>
  <si>
    <t>spr25920/edu400107/9/q2z45r9g</t>
  </si>
  <si>
    <t>spr25920/edu400107/9/v89r229w</t>
  </si>
  <si>
    <t>spr25920/edu400107/9/v89r429w</t>
  </si>
  <si>
    <t>Агеева Екатерина Сергеевна</t>
  </si>
  <si>
    <t>Аксенова Анастасия Сергеевна</t>
  </si>
  <si>
    <t>Анадырь</t>
  </si>
  <si>
    <t>Анадырь (МСК+9, UTC+12)</t>
  </si>
  <si>
    <t>Асадова Оксана Константиновна</t>
  </si>
  <si>
    <t>Астрахань</t>
  </si>
  <si>
    <t>Астрахань (МСК+1, UTC+4)</t>
  </si>
  <si>
    <t>Барабанщиков Арсений Константинович</t>
  </si>
  <si>
    <t>Барнаул</t>
  </si>
  <si>
    <t>Барнаул (МСК+4, UTC+7)</t>
  </si>
  <si>
    <t>Варичев Семён Александрович</t>
  </si>
  <si>
    <t>Виноградов Иван Денисович</t>
  </si>
  <si>
    <t>Владивосток</t>
  </si>
  <si>
    <t>Владивосток (МСК+7, UTC+10)</t>
  </si>
  <si>
    <t>Волгоград</t>
  </si>
  <si>
    <t>Волгоград (МСК, UTC+3)</t>
  </si>
  <si>
    <t>Гициву Данила Денисович</t>
  </si>
  <si>
    <t>Грамота</t>
  </si>
  <si>
    <t>Евстрашкин дмитрий сергеевич</t>
  </si>
  <si>
    <t>Евтеев Матвей Романович</t>
  </si>
  <si>
    <t>Евтеева Софья Анатольевна</t>
  </si>
  <si>
    <t>Екатеринбург</t>
  </si>
  <si>
    <t>Екатеринбург (МСК+2, UTC+5)</t>
  </si>
  <si>
    <t>Елкин Александр Владимирович</t>
  </si>
  <si>
    <t>Зайцев Александр геннадьевич</t>
  </si>
  <si>
    <t>Зайцева Валерия Олеговна</t>
  </si>
  <si>
    <t>Зилюкин Антон Евгеньевич</t>
  </si>
  <si>
    <t>Иркутск</t>
  </si>
  <si>
    <t>Иркутск (МСК+5, UTC+8)</t>
  </si>
  <si>
    <t>Казалиева Карина Валерьевна</t>
  </si>
  <si>
    <t>Калининград</t>
  </si>
  <si>
    <t>Калининград (МСК-1, UTC+2)</t>
  </si>
  <si>
    <t>Камчатка</t>
  </si>
  <si>
    <t>Камчатка (МСК+9, UTC+12)</t>
  </si>
  <si>
    <t>Карсакова Варвара Максимовна</t>
  </si>
  <si>
    <t>Киров</t>
  </si>
  <si>
    <t>Киров (МСК, UTC+3)</t>
  </si>
  <si>
    <t>Код</t>
  </si>
  <si>
    <t>Костин Максим</t>
  </si>
  <si>
    <t>Кочанов Глеб Станислалович</t>
  </si>
  <si>
    <t>Красноярск</t>
  </si>
  <si>
    <t>Красноярск (МСК+4, UTC+7)</t>
  </si>
  <si>
    <t>Кузнецова Анна Григорьевна</t>
  </si>
  <si>
    <t>Лыскова Анастасия Андреевна</t>
  </si>
  <si>
    <t>Магадан</t>
  </si>
  <si>
    <t>Магадан (МСК+8, UTC+11)</t>
  </si>
  <si>
    <t>Маргарян Вачик Славикович</t>
  </si>
  <si>
    <t>Маргарян Рафаэль Славикович</t>
  </si>
  <si>
    <t>Москалева Яна Романовна</t>
  </si>
  <si>
    <t>Москва</t>
  </si>
  <si>
    <t>Москва (МСК, UTC+3)</t>
  </si>
  <si>
    <t>Набранные баллы</t>
  </si>
  <si>
    <t>Назарова Анастасия Михайловна</t>
  </si>
  <si>
    <t>Никишин Артём Сергеевич</t>
  </si>
  <si>
    <t>Новокузнецк</t>
  </si>
  <si>
    <t>Новокузнецк (МСК+4, UTC+7)</t>
  </si>
  <si>
    <t>Новосибирск</t>
  </si>
  <si>
    <t>Новосибирск (МСК+4, UTC+7)</t>
  </si>
  <si>
    <t>Омск</t>
  </si>
  <si>
    <t>Омск (МСК+3, UTC+6)</t>
  </si>
  <si>
    <t>Панфилов Арсений Романович</t>
  </si>
  <si>
    <t>Петрушина Екатерина Викторовна</t>
  </si>
  <si>
    <t>Пивнова Ксения Геннадьевна</t>
  </si>
  <si>
    <t>Сайкова Вероника Антоновна</t>
  </si>
  <si>
    <t>Самара</t>
  </si>
  <si>
    <t>Самара (МСК+1, UTC+4)</t>
  </si>
  <si>
    <t>Саратов</t>
  </si>
  <si>
    <t>Саратов (МСК+1, UTC+4)</t>
  </si>
  <si>
    <t>Сахалин</t>
  </si>
  <si>
    <t>Сахалин (МСК+8, UTC+11)</t>
  </si>
  <si>
    <t>Симферополь</t>
  </si>
  <si>
    <t>Симферополь (МСК, UTC+3)</t>
  </si>
  <si>
    <t>Список участников появится после окончания олимпиады, если они будут</t>
  </si>
  <si>
    <t>Среднеколымск</t>
  </si>
  <si>
    <t>Среднеколымск (МСК+8, UTC+11)</t>
  </si>
  <si>
    <t>Статус</t>
  </si>
  <si>
    <t>Теличева Дарья</t>
  </si>
  <si>
    <t>Титов Дмитрий Алексеевич</t>
  </si>
  <si>
    <t>Томск</t>
  </si>
  <si>
    <t>Томск (МСК+4, UTC+7)</t>
  </si>
  <si>
    <t>Треглазова Евгения Николаевна</t>
  </si>
  <si>
    <t>Ульяновск</t>
  </si>
  <si>
    <t>Ульяновск (МСК+1, UTC+4)</t>
  </si>
  <si>
    <t>Усть-Нера</t>
  </si>
  <si>
    <t>Усть-Нера (МСК+7, UTC+10)</t>
  </si>
  <si>
    <t>ФИО</t>
  </si>
  <si>
    <t>Хандыга</t>
  </si>
  <si>
    <t>Хандыга (МСК+6, UTC+9)</t>
  </si>
  <si>
    <t>Часовой пояс</t>
  </si>
  <si>
    <t>Чита</t>
  </si>
  <si>
    <t>Чита (МСК+6, UTC+9)</t>
  </si>
  <si>
    <t>Чумакова Ксения Игоревна</t>
  </si>
  <si>
    <t>Шароян Елизавета Артуровна</t>
  </si>
  <si>
    <t>Якутск</t>
  </si>
  <si>
    <t>Якутск (МСК+6, UTC+9)</t>
  </si>
  <si>
    <t>зорин иван андреевич</t>
  </si>
  <si>
    <t>зубаткин дмитрий александрович</t>
  </si>
  <si>
    <t>титов иван александрович</t>
  </si>
  <si>
    <t>Власава Евгения Николаевна</t>
  </si>
  <si>
    <t>Ерыгин Александр Валерьевич</t>
  </si>
  <si>
    <t>Левушкина Дарина Денисовна</t>
  </si>
  <si>
    <t>Григорян София Артуровна</t>
  </si>
  <si>
    <t>Шароян Оля Арсеновна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</si>
</sst>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0.0"/>
    <numFmt numFmtId="165" formatCode="dd\ mmmm\ yyyy\ &quot;в&quot;\ hh:mm"/>
  </numFmts>
  <fonts count="3" x14ac:knownFonts="1">
    <font>
      <sz val="11"/>
      <name val="Calibri"/>
      <family val="2"/>
    </font>
    <font>
      <sz val="11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 wrapText="1"/>
    </xf>
    <xf numFmtId="165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s="1" t="s">
        <v>117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>
          <x14:formula1>
            <xm:f>TimeZones!$A$1:$A$28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B11" sqref="B11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  <col min="7" max="7" width="46.42578125" customWidth="1"/>
  </cols>
  <sheetData>
    <row r="1" spans="1:7" x14ac:dyDescent="0.25">
      <c r="A1" s="2" t="s">
        <v>133</v>
      </c>
      <c r="B1" s="3" t="s">
        <v>95</v>
      </c>
    </row>
    <row r="3" spans="1:7" x14ac:dyDescent="0.25">
      <c r="A3" s="2" t="s">
        <v>82</v>
      </c>
      <c r="B3" s="2" t="s">
        <v>130</v>
      </c>
      <c r="C3" s="2" t="s">
        <v>96</v>
      </c>
      <c r="D3" s="2" t="str">
        <f>"Время начала сессии (" &amp; VLOOKUP($B$1,TimeZones!$A$1:$C$28,3,FALSE) &amp; ")"</f>
        <v>Время начала сессии (Москва)</v>
      </c>
      <c r="E3" s="2" t="str">
        <f>"Время конца сессии (" &amp; VLOOKUP($B$1,TimeZones!$A$1:$C$28,3,FALSE) &amp; ")"</f>
        <v>Время конца сессии (Москва)</v>
      </c>
      <c r="F3" s="2" t="s">
        <v>120</v>
      </c>
      <c r="G3" s="2" t="s">
        <v>62</v>
      </c>
    </row>
    <row r="4" spans="1:7" x14ac:dyDescent="0.25">
      <c r="A4" s="3" t="s">
        <v>7</v>
      </c>
      <c r="B4" s="3" t="s">
        <v>84</v>
      </c>
      <c r="C4" s="4">
        <v>25</v>
      </c>
      <c r="D4" s="5">
        <f>45952.3750202187 + (VLOOKUP($B$1,TimeZones!$A$1:$C$28,2,FALSE))/24</f>
        <v>45952.5000202187</v>
      </c>
      <c r="E4" s="5">
        <f>45952.4089369192 + (VLOOKUP($B$1,TimeZones!$A$1:$C$28,2,FALSE))/24</f>
        <v>45952.533936919201</v>
      </c>
      <c r="F4" s="3" t="s">
        <v>0</v>
      </c>
    </row>
    <row r="5" spans="1:7" x14ac:dyDescent="0.25">
      <c r="A5" s="3" t="s">
        <v>5</v>
      </c>
      <c r="B5" s="3" t="s">
        <v>143</v>
      </c>
      <c r="C5" s="4">
        <v>20</v>
      </c>
      <c r="D5" s="5">
        <f>45952.4704136847 + (VLOOKUP($B$1,TimeZones!$A$1:$C$28,2,FALSE))/24</f>
        <v>45952.595413684699</v>
      </c>
      <c r="E5" s="5">
        <f>45952.5120803514 + (VLOOKUP($B$1,TimeZones!$A$1:$C$28,2,FALSE))/24</f>
        <v>45952.6370803514</v>
      </c>
      <c r="F5" s="3" t="s">
        <v>0</v>
      </c>
    </row>
    <row r="6" spans="1:7" x14ac:dyDescent="0.25">
      <c r="A6" s="3" t="s">
        <v>8</v>
      </c>
      <c r="B6" s="3" t="s">
        <v>61</v>
      </c>
      <c r="C6" s="4">
        <v>20</v>
      </c>
      <c r="D6" s="5">
        <f>45952.4284269512 + (VLOOKUP($B$1,TimeZones!$A$1:$C$28,2,FALSE))/24</f>
        <v>45952.553426951199</v>
      </c>
      <c r="E6" s="5">
        <f>45952.4413832198 + (VLOOKUP($B$1,TimeZones!$A$1:$C$28,2,FALSE))/24</f>
        <v>45952.566383219797</v>
      </c>
      <c r="F6" s="3" t="s">
        <v>0</v>
      </c>
    </row>
    <row r="7" spans="1:7" x14ac:dyDescent="0.25">
      <c r="A7" s="3" t="s">
        <v>9</v>
      </c>
      <c r="B7" s="3" t="s">
        <v>92</v>
      </c>
      <c r="C7" s="4">
        <v>20</v>
      </c>
      <c r="D7" s="5">
        <f>45952.375327232 + (VLOOKUP($B$1,TimeZones!$A$1:$C$28,2,FALSE))/24</f>
        <v>45952.500327232003</v>
      </c>
      <c r="E7" s="5">
        <f>45952.396860737 + (VLOOKUP($B$1,TimeZones!$A$1:$C$28,2,FALSE))/24</f>
        <v>45952.521860736997</v>
      </c>
      <c r="F7" s="3" t="s">
        <v>0</v>
      </c>
    </row>
    <row r="8" spans="1:7" x14ac:dyDescent="0.25">
      <c r="A8" s="3" t="s">
        <v>4</v>
      </c>
      <c r="B8" s="3" t="s">
        <v>69</v>
      </c>
      <c r="C8" s="4">
        <v>0</v>
      </c>
      <c r="D8" s="5">
        <f>45952.537830193 + (VLOOKUP($B$1,TimeZones!$A$1:$C$28,2,FALSE))/24</f>
        <v>45952.662830193003</v>
      </c>
      <c r="E8" s="5">
        <f>45952.5382221979 + (VLOOKUP($B$1,TimeZones!$A$1:$C$28,2,FALSE))/24</f>
        <v>45952.663222197902</v>
      </c>
      <c r="F8" s="3" t="s">
        <v>0</v>
      </c>
    </row>
    <row r="9" spans="1:7" x14ac:dyDescent="0.25">
      <c r="A9" s="3" t="s">
        <v>3</v>
      </c>
      <c r="B9" s="3" t="s">
        <v>71</v>
      </c>
      <c r="C9" s="4">
        <v>0</v>
      </c>
      <c r="D9" s="5">
        <f>45952.4428817478 + (VLOOKUP($B$1,TimeZones!$A$1:$C$28,2,FALSE))/24</f>
        <v>45952.567881747796</v>
      </c>
      <c r="E9" s="5">
        <f>45952.4692844218 + (VLOOKUP($B$1,TimeZones!$A$1:$C$28,2,FALSE))/24</f>
        <v>45952.594284421801</v>
      </c>
      <c r="F9" s="3" t="s">
        <v>0</v>
      </c>
    </row>
    <row r="10" spans="1:7" x14ac:dyDescent="0.25">
      <c r="A10" s="3" t="s">
        <v>6</v>
      </c>
      <c r="B10" s="3" t="s">
        <v>144</v>
      </c>
      <c r="C10" s="4">
        <v>0</v>
      </c>
      <c r="D10" s="5">
        <f>45952.3769528788 + (VLOOKUP($B$1,TimeZones!$A$1:$C$28,2,FALSE))/24</f>
        <v>45952.501952878898</v>
      </c>
      <c r="E10" s="5">
        <f>45952.405526954 + (VLOOKUP($B$1,TimeZones!$A$1:$C$28,2,FALSE))/24</f>
        <v>45952.530526953997</v>
      </c>
      <c r="F10" s="3" t="s">
        <v>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>
          <x14:formula1>
            <xm:f>TimeZones!$A$1:$A$28</xm:f>
          </x14:formula1>
          <xm:sqref>B1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B8" sqref="B8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  <col min="7" max="7" width="46.42578125" customWidth="1"/>
  </cols>
  <sheetData>
    <row r="1" spans="1:7" x14ac:dyDescent="0.25">
      <c r="A1" s="2" t="s">
        <v>133</v>
      </c>
      <c r="B1" s="3" t="s">
        <v>95</v>
      </c>
    </row>
    <row r="3" spans="1:7" x14ac:dyDescent="0.25">
      <c r="A3" s="2" t="s">
        <v>82</v>
      </c>
      <c r="B3" s="2" t="s">
        <v>130</v>
      </c>
      <c r="C3" s="2" t="s">
        <v>96</v>
      </c>
      <c r="D3" s="2" t="str">
        <f>"Время начала сессии (" &amp; VLOOKUP($B$1,TimeZones!$A$1:$C$28,3,FALSE) &amp; ")"</f>
        <v>Время начала сессии (Москва)</v>
      </c>
      <c r="E3" s="2" t="str">
        <f>"Время конца сессии (" &amp; VLOOKUP($B$1,TimeZones!$A$1:$C$28,3,FALSE) &amp; ")"</f>
        <v>Время конца сессии (Москва)</v>
      </c>
      <c r="F3" s="2" t="s">
        <v>120</v>
      </c>
      <c r="G3" s="2" t="s">
        <v>62</v>
      </c>
    </row>
    <row r="4" spans="1:7" x14ac:dyDescent="0.25">
      <c r="A4" s="3" t="s">
        <v>10</v>
      </c>
      <c r="B4" s="3" t="s">
        <v>63</v>
      </c>
      <c r="C4" s="4">
        <v>100</v>
      </c>
      <c r="D4" s="5">
        <f>45952.272527862 + (VLOOKUP($B$1,TimeZones!$A$1:$C$28,2,FALSE))/24</f>
        <v>45952.397527861998</v>
      </c>
      <c r="E4" s="5">
        <f>45952.3543148948 + (VLOOKUP($B$1,TimeZones!$A$1:$C$28,2,FALSE))/24</f>
        <v>45952.479314894801</v>
      </c>
      <c r="F4" s="3" t="s">
        <v>0</v>
      </c>
    </row>
    <row r="5" spans="1:7" x14ac:dyDescent="0.25">
      <c r="A5" s="3" t="s">
        <v>12</v>
      </c>
      <c r="B5" s="3" t="s">
        <v>146</v>
      </c>
      <c r="C5" s="4">
        <v>100</v>
      </c>
      <c r="D5" s="5">
        <f>45952.2712442392 + (VLOOKUP($B$1,TimeZones!$A$1:$C$28,2,FALSE))/24</f>
        <v>45952.3962442392</v>
      </c>
      <c r="E5" s="5">
        <f>45952.3543885072 + (VLOOKUP($B$1,TimeZones!$A$1:$C$28,2,FALSE))/24</f>
        <v>45952.479388507199</v>
      </c>
      <c r="F5" s="3" t="s">
        <v>0</v>
      </c>
    </row>
    <row r="6" spans="1:7" x14ac:dyDescent="0.25">
      <c r="A6" s="3" t="s">
        <v>14</v>
      </c>
      <c r="B6" s="3" t="s">
        <v>147</v>
      </c>
      <c r="C6" s="4">
        <v>70</v>
      </c>
      <c r="D6" s="5">
        <f>45952.2675934104 + (VLOOKUP($B$1,TimeZones!$A$1:$C$28,2,FALSE))/24</f>
        <v>45952.392593410397</v>
      </c>
      <c r="E6" s="5">
        <f>45952.3003275061 + (VLOOKUP($B$1,TimeZones!$A$1:$C$28,2,FALSE))/24</f>
        <v>45952.425327506098</v>
      </c>
      <c r="F6" s="3" t="s">
        <v>0</v>
      </c>
    </row>
    <row r="7" spans="1:7" x14ac:dyDescent="0.25">
      <c r="A7" s="3" t="s">
        <v>11</v>
      </c>
      <c r="B7" s="3" t="s">
        <v>145</v>
      </c>
      <c r="C7" s="4">
        <v>40</v>
      </c>
      <c r="D7" s="5">
        <f>45952.2675918221 + (VLOOKUP($B$1,TimeZones!$A$1:$C$28,2,FALSE))/24</f>
        <v>45952.392591822099</v>
      </c>
      <c r="E7" s="5">
        <f>45952.3002854912 + (VLOOKUP($B$1,TimeZones!$A$1:$C$28,2,FALSE))/24</f>
        <v>45952.425285491197</v>
      </c>
      <c r="F7" s="3" t="s">
        <v>0</v>
      </c>
    </row>
    <row r="8" spans="1:7" x14ac:dyDescent="0.25">
      <c r="A8" s="3" t="s">
        <v>13</v>
      </c>
      <c r="B8" s="3" t="s">
        <v>108</v>
      </c>
      <c r="C8" s="4">
        <v>30</v>
      </c>
      <c r="D8" s="5">
        <f>45952.2700842339 + (VLOOKUP($B$1,TimeZones!$A$1:$C$28,2,FALSE))/24</f>
        <v>45952.395084233904</v>
      </c>
      <c r="E8" s="5">
        <f>45952.3005361756 + (VLOOKUP($B$1,TimeZones!$A$1:$C$28,2,FALSE))/24</f>
        <v>45952.4255361756</v>
      </c>
      <c r="F8" s="3" t="s">
        <v>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>
          <x14:formula1>
            <xm:f>TimeZones!$A$1:$A$28</xm:f>
          </x14:formula1>
          <xm:sqref>B1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  <col min="7" max="7" width="46.42578125" customWidth="1"/>
  </cols>
  <sheetData>
    <row r="1" spans="1:7" x14ac:dyDescent="0.25">
      <c r="A1" s="2" t="s">
        <v>133</v>
      </c>
      <c r="B1" s="3" t="s">
        <v>95</v>
      </c>
    </row>
    <row r="3" spans="1:7" x14ac:dyDescent="0.25">
      <c r="A3" s="2" t="s">
        <v>82</v>
      </c>
      <c r="B3" s="2" t="s">
        <v>130</v>
      </c>
      <c r="C3" s="2" t="s">
        <v>96</v>
      </c>
      <c r="D3" s="2" t="str">
        <f>"Время начала сессии (" &amp; VLOOKUP($B$1,TimeZones!$A$1:$C$28,3,FALSE) &amp; ")"</f>
        <v>Время начала сессии (Москва)</v>
      </c>
      <c r="E3" s="2" t="str">
        <f>"Время конца сессии (" &amp; VLOOKUP($B$1,TimeZones!$A$1:$C$28,3,FALSE) &amp; ")"</f>
        <v>Время конца сессии (Москва)</v>
      </c>
      <c r="F3" s="2" t="s">
        <v>120</v>
      </c>
      <c r="G3" s="2" t="s">
        <v>62</v>
      </c>
    </row>
    <row r="4" spans="1:7" x14ac:dyDescent="0.25">
      <c r="A4" s="3" t="s">
        <v>18</v>
      </c>
      <c r="B4" s="3" t="s">
        <v>87</v>
      </c>
      <c r="C4" s="4">
        <v>85</v>
      </c>
      <c r="D4" s="5">
        <f>45952.4201969817 + (VLOOKUP($B$1,TimeZones!$A$1:$C$28,2,FALSE))/24</f>
        <v>45952.5451969817</v>
      </c>
      <c r="E4" s="5">
        <f>45952.4536558848 + (VLOOKUP($B$1,TimeZones!$A$1:$C$28,2,FALSE))/24</f>
        <v>45952.578655884798</v>
      </c>
      <c r="F4" s="3" t="s">
        <v>0</v>
      </c>
    </row>
    <row r="5" spans="1:7" x14ac:dyDescent="0.25">
      <c r="A5" s="3" t="s">
        <v>16</v>
      </c>
      <c r="B5" s="3" t="s">
        <v>49</v>
      </c>
      <c r="C5" s="4">
        <v>30</v>
      </c>
      <c r="D5" s="5">
        <f>45952.4711585359 + (VLOOKUP($B$1,TimeZones!$A$1:$C$28,2,FALSE))/24</f>
        <v>45952.596158535896</v>
      </c>
      <c r="E5" s="5">
        <f>45952.499918518 + (VLOOKUP($B$1,TimeZones!$A$1:$C$28,2,FALSE))/24</f>
        <v>45952.624918517999</v>
      </c>
      <c r="F5" s="3" t="s">
        <v>0</v>
      </c>
    </row>
    <row r="6" spans="1:7" x14ac:dyDescent="0.25">
      <c r="A6" s="3" t="s">
        <v>17</v>
      </c>
      <c r="B6" s="3" t="s">
        <v>65</v>
      </c>
      <c r="C6" s="4">
        <v>30</v>
      </c>
      <c r="D6" s="5">
        <f>45952.4711569588 + (VLOOKUP($B$1,TimeZones!$A$1:$C$28,2,FALSE))/24</f>
        <v>45952.596156958803</v>
      </c>
      <c r="E6" s="5">
        <f>45952.4997939573 + (VLOOKUP($B$1,TimeZones!$A$1:$C$28,2,FALSE))/24</f>
        <v>45952.6247939573</v>
      </c>
      <c r="F6" s="3" t="s">
        <v>0</v>
      </c>
    </row>
    <row r="7" spans="1:7" x14ac:dyDescent="0.25">
      <c r="A7" s="3" t="s">
        <v>15</v>
      </c>
      <c r="B7" s="3" t="s">
        <v>88</v>
      </c>
      <c r="C7" s="4">
        <v>30</v>
      </c>
      <c r="D7" s="5">
        <f>45952.4200040756 + (VLOOKUP($B$1,TimeZones!$A$1:$C$28,2,FALSE))/24</f>
        <v>45952.545004075597</v>
      </c>
      <c r="E7" s="5">
        <f>45952.4531049317 + (VLOOKUP($B$1,TimeZones!$A$1:$C$28,2,FALSE))/24</f>
        <v>45952.578104931701</v>
      </c>
      <c r="F7" s="3" t="s">
        <v>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>
          <x14:formula1>
            <xm:f>TimeZones!$A$1:$A$28</xm:f>
          </x14:formula1>
          <xm:sqref>B1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20" sqref="B20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  <col min="7" max="7" width="46.42578125" customWidth="1"/>
  </cols>
  <sheetData>
    <row r="1" spans="1:7" x14ac:dyDescent="0.25">
      <c r="A1" s="2" t="s">
        <v>133</v>
      </c>
      <c r="B1" s="3" t="s">
        <v>95</v>
      </c>
    </row>
    <row r="3" spans="1:7" x14ac:dyDescent="0.25">
      <c r="A3" s="2" t="s">
        <v>82</v>
      </c>
      <c r="B3" s="2" t="s">
        <v>130</v>
      </c>
      <c r="C3" s="2" t="s">
        <v>96</v>
      </c>
      <c r="D3" s="2" t="str">
        <f>"Время начала сессии (" &amp; VLOOKUP($B$1,TimeZones!$A$1:$C$28,3,FALSE) &amp; ")"</f>
        <v>Время начала сессии (Москва)</v>
      </c>
      <c r="E3" s="2" t="str">
        <f>"Время конца сессии (" &amp; VLOOKUP($B$1,TimeZones!$A$1:$C$28,3,FALSE) &amp; ")"</f>
        <v>Время конца сессии (Москва)</v>
      </c>
      <c r="F3" s="2" t="s">
        <v>120</v>
      </c>
      <c r="G3" s="2" t="s">
        <v>62</v>
      </c>
    </row>
    <row r="4" spans="1:7" x14ac:dyDescent="0.25">
      <c r="A4" s="3" t="s">
        <v>39</v>
      </c>
      <c r="B4" s="3" t="s">
        <v>64</v>
      </c>
      <c r="C4" s="4">
        <v>232</v>
      </c>
      <c r="D4" s="5">
        <f>45952.4007835122 + (VLOOKUP($B$1,TimeZones!$A$1:$C$28,2,FALSE))/24</f>
        <v>45952.525783512203</v>
      </c>
      <c r="E4" s="5">
        <f>45952.4219943627 + (VLOOKUP($B$1,TimeZones!$A$1:$C$28,2,FALSE))/24</f>
        <v>45952.546994362703</v>
      </c>
      <c r="F4" s="3" t="s">
        <v>0</v>
      </c>
    </row>
    <row r="5" spans="1:7" x14ac:dyDescent="0.25">
      <c r="A5" s="3" t="s">
        <v>40</v>
      </c>
      <c r="B5" s="3" t="s">
        <v>46</v>
      </c>
      <c r="C5" s="4">
        <v>100</v>
      </c>
      <c r="D5" s="5">
        <f>45952.3293846778 + (VLOOKUP($B$1,TimeZones!$A$1:$C$28,2,FALSE))/24</f>
        <v>45952.454384677803</v>
      </c>
      <c r="E5" s="5">
        <f>45952.4127180112 + (VLOOKUP($B$1,TimeZones!$A$1:$C$28,2,FALSE))/24</f>
        <v>45952.537718011197</v>
      </c>
      <c r="F5" s="3" t="s">
        <v>0</v>
      </c>
    </row>
    <row r="6" spans="1:7" x14ac:dyDescent="0.25">
      <c r="A6" s="3" t="s">
        <v>42</v>
      </c>
      <c r="B6" s="3" t="s">
        <v>83</v>
      </c>
      <c r="C6" s="4">
        <v>89</v>
      </c>
      <c r="D6" s="5">
        <f>45952.3683487762 + (VLOOKUP($B$1,TimeZones!$A$1:$C$28,2,FALSE))/24</f>
        <v>45952.493348776203</v>
      </c>
      <c r="E6" s="5">
        <f>45952.4047253042 + (VLOOKUP($B$1,TimeZones!$A$1:$C$28,2,FALSE))/24</f>
        <v>45952.529725304201</v>
      </c>
      <c r="F6" s="3" t="s">
        <v>0</v>
      </c>
    </row>
    <row r="7" spans="1:7" x14ac:dyDescent="0.25">
      <c r="A7" s="3" t="s">
        <v>44</v>
      </c>
      <c r="B7" s="3" t="s">
        <v>79</v>
      </c>
      <c r="C7" s="4">
        <v>0</v>
      </c>
      <c r="D7" s="5">
        <f>45952.3032272062 + (VLOOKUP($B$1,TimeZones!$A$1:$C$28,2,FALSE))/24</f>
        <v>45952.428227206197</v>
      </c>
      <c r="E7" s="5">
        <f>45952.3865605396 + (VLOOKUP($B$1,TimeZones!$A$1:$C$28,2,FALSE))/24</f>
        <v>45952.511560539599</v>
      </c>
      <c r="F7" s="3" t="s">
        <v>0</v>
      </c>
    </row>
    <row r="8" spans="1:7" x14ac:dyDescent="0.25">
      <c r="A8" s="3" t="s">
        <v>41</v>
      </c>
      <c r="B8" s="3" t="s">
        <v>98</v>
      </c>
      <c r="C8" s="4">
        <v>0</v>
      </c>
      <c r="D8" s="5">
        <f>45952.3061192809 + (VLOOKUP($B$1,TimeZones!$A$1:$C$28,2,FALSE))/24</f>
        <v>45952.431119280896</v>
      </c>
      <c r="E8" s="5">
        <f>45952.3894526142 + (VLOOKUP($B$1,TimeZones!$A$1:$C$28,2,FALSE))/24</f>
        <v>45952.514452614203</v>
      </c>
      <c r="F8" s="3" t="s">
        <v>0</v>
      </c>
    </row>
    <row r="9" spans="1:7" x14ac:dyDescent="0.25">
      <c r="A9" s="3" t="s">
        <v>43</v>
      </c>
      <c r="B9" s="3" t="s">
        <v>136</v>
      </c>
      <c r="C9" s="4">
        <v>0</v>
      </c>
      <c r="D9" s="5">
        <f>45952.3038896379 + (VLOOKUP($B$1,TimeZones!$A$1:$C$28,2,FALSE))/24</f>
        <v>45952.4288896379</v>
      </c>
      <c r="E9" s="5">
        <f>45952.3872229712 + (VLOOKUP($B$1,TimeZones!$A$1:$C$28,2,FALSE))/24</f>
        <v>45952.5122229712</v>
      </c>
      <c r="F9" s="3" t="s">
        <v>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>
          <x14:formula1>
            <xm:f>TimeZones!$A$1:$A$28</xm:f>
          </x14:formula1>
          <xm:sqref>B1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  <col min="7" max="7" width="46.42578125" customWidth="1"/>
  </cols>
  <sheetData>
    <row r="1" spans="1:7" x14ac:dyDescent="0.25">
      <c r="A1" s="2" t="s">
        <v>133</v>
      </c>
      <c r="B1" s="3" t="s">
        <v>95</v>
      </c>
    </row>
    <row r="3" spans="1:7" x14ac:dyDescent="0.25">
      <c r="A3" s="2" t="s">
        <v>82</v>
      </c>
      <c r="B3" s="2" t="s">
        <v>130</v>
      </c>
      <c r="C3" s="2" t="s">
        <v>96</v>
      </c>
      <c r="D3" s="2" t="str">
        <f>"Время начала сессии (" &amp; VLOOKUP($B$1,TimeZones!$A$1:$C$28,3,FALSE) &amp; ")"</f>
        <v>Время начала сессии (Москва)</v>
      </c>
      <c r="E3" s="2" t="str">
        <f>"Время конца сессии (" &amp; VLOOKUP($B$1,TimeZones!$A$1:$C$28,3,FALSE) &amp; ")"</f>
        <v>Время конца сессии (Москва)</v>
      </c>
      <c r="F3" s="2" t="s">
        <v>120</v>
      </c>
      <c r="G3" s="2" t="s">
        <v>62</v>
      </c>
    </row>
    <row r="4" spans="1:7" x14ac:dyDescent="0.25">
      <c r="A4" s="3" t="s">
        <v>24</v>
      </c>
      <c r="B4" s="3" t="s">
        <v>45</v>
      </c>
      <c r="C4" s="4">
        <v>0</v>
      </c>
      <c r="D4" s="5">
        <f>45952.3187920301 + (VLOOKUP($B$1,TimeZones!$A$1:$C$28,2,FALSE))/24</f>
        <v>45952.443792030099</v>
      </c>
      <c r="E4" s="5">
        <f>45952.4021253634 + (VLOOKUP($B$1,TimeZones!$A$1:$C$28,2,FALSE))/24</f>
        <v>45952.527125363398</v>
      </c>
      <c r="F4" s="3" t="s">
        <v>0</v>
      </c>
    </row>
    <row r="5" spans="1:7" x14ac:dyDescent="0.25">
      <c r="A5" s="3" t="s">
        <v>29</v>
      </c>
      <c r="B5" s="3" t="s">
        <v>52</v>
      </c>
      <c r="C5" s="4">
        <v>0</v>
      </c>
      <c r="D5" s="5">
        <f>45952.3189487935 + (VLOOKUP($B$1,TimeZones!$A$1:$C$28,2,FALSE))/24</f>
        <v>45952.443948793501</v>
      </c>
      <c r="E5" s="5">
        <f>45952.4022821268 + (VLOOKUP($B$1,TimeZones!$A$1:$C$28,2,FALSE))/24</f>
        <v>45952.527282126801</v>
      </c>
      <c r="F5" s="3" t="s">
        <v>0</v>
      </c>
    </row>
    <row r="6" spans="1:7" x14ac:dyDescent="0.25">
      <c r="A6" s="3" t="s">
        <v>26</v>
      </c>
      <c r="B6" s="3" t="s">
        <v>68</v>
      </c>
      <c r="C6" s="4">
        <v>0</v>
      </c>
      <c r="D6" s="5">
        <f>45952.3187940007 + (VLOOKUP($B$1,TimeZones!$A$1:$C$28,2,FALSE))/24</f>
        <v>45952.443794000697</v>
      </c>
      <c r="E6" s="5">
        <f>45952.402127334 + (VLOOKUP($B$1,TimeZones!$A$1:$C$28,2,FALSE))/24</f>
        <v>45952.527127333997</v>
      </c>
      <c r="F6" s="3" t="s">
        <v>0</v>
      </c>
    </row>
    <row r="7" spans="1:7" x14ac:dyDescent="0.25">
      <c r="A7" s="3" t="s">
        <v>25</v>
      </c>
      <c r="B7" s="3" t="s">
        <v>74</v>
      </c>
      <c r="C7" s="4">
        <v>0</v>
      </c>
      <c r="D7" s="5">
        <f>45952.3178282454 + (VLOOKUP($B$1,TimeZones!$A$1:$C$28,2,FALSE))/24</f>
        <v>45952.442828245403</v>
      </c>
      <c r="E7" s="5">
        <f>45952.4011615788 + (VLOOKUP($B$1,TimeZones!$A$1:$C$28,2,FALSE))/24</f>
        <v>45952.526161578797</v>
      </c>
      <c r="F7" s="3" t="s">
        <v>0</v>
      </c>
    </row>
    <row r="8" spans="1:7" x14ac:dyDescent="0.25">
      <c r="A8" s="3" t="s">
        <v>19</v>
      </c>
      <c r="B8" s="3" t="s">
        <v>93</v>
      </c>
      <c r="C8" s="4">
        <v>0</v>
      </c>
      <c r="D8" s="5">
        <f>45952.3184794116 + (VLOOKUP($B$1,TimeZones!$A$1:$C$28,2,FALSE))/24</f>
        <v>45952.443479411602</v>
      </c>
      <c r="E8" s="5">
        <f>45952.4018127449 + (VLOOKUP($B$1,TimeZones!$A$1:$C$28,2,FALSE))/24</f>
        <v>45952.526812744902</v>
      </c>
      <c r="F8" s="3" t="s">
        <v>0</v>
      </c>
    </row>
    <row r="9" spans="1:7" x14ac:dyDescent="0.25">
      <c r="A9" s="3" t="s">
        <v>21</v>
      </c>
      <c r="B9" s="3" t="s">
        <v>97</v>
      </c>
      <c r="C9" s="4">
        <v>0</v>
      </c>
      <c r="D9" s="5">
        <f>45952.3196784017 + (VLOOKUP($B$1,TimeZones!$A$1:$C$28,2,FALSE))/24</f>
        <v>45952.444678401698</v>
      </c>
      <c r="E9" s="5">
        <f>45952.403011735 + (VLOOKUP($B$1,TimeZones!$A$1:$C$28,2,FALSE))/24</f>
        <v>45952.528011734998</v>
      </c>
      <c r="F9" s="3" t="s">
        <v>0</v>
      </c>
    </row>
    <row r="10" spans="1:7" x14ac:dyDescent="0.25">
      <c r="A10" s="3" t="s">
        <v>20</v>
      </c>
      <c r="B10" s="3" t="s">
        <v>105</v>
      </c>
      <c r="C10" s="4">
        <v>0</v>
      </c>
      <c r="D10" s="5">
        <f>45952.316773179 + (VLOOKUP($B$1,TimeZones!$A$1:$C$28,2,FALSE))/24</f>
        <v>45952.441773179002</v>
      </c>
      <c r="E10" s="5">
        <f>45952.4001065123 + (VLOOKUP($B$1,TimeZones!$A$1:$C$28,2,FALSE))/24</f>
        <v>45952.525106512301</v>
      </c>
      <c r="F10" s="3" t="s">
        <v>0</v>
      </c>
    </row>
    <row r="11" spans="1:7" x14ac:dyDescent="0.25">
      <c r="A11" s="3" t="s">
        <v>30</v>
      </c>
      <c r="B11" s="3" t="s">
        <v>106</v>
      </c>
      <c r="C11" s="4">
        <v>0</v>
      </c>
      <c r="D11" s="5">
        <f>45952.318164553 + (VLOOKUP($B$1,TimeZones!$A$1:$C$28,2,FALSE))/24</f>
        <v>45952.443164552998</v>
      </c>
      <c r="E11" s="5">
        <f>45952.4014978863 + (VLOOKUP($B$1,TimeZones!$A$1:$C$28,2,FALSE))/24</f>
        <v>45952.526497886298</v>
      </c>
      <c r="F11" s="3" t="s">
        <v>0</v>
      </c>
    </row>
    <row r="12" spans="1:7" x14ac:dyDescent="0.25">
      <c r="A12" s="3" t="s">
        <v>27</v>
      </c>
      <c r="B12" s="3" t="s">
        <v>125</v>
      </c>
      <c r="C12" s="4">
        <v>0</v>
      </c>
      <c r="D12" s="5">
        <f>45952.3175945004 + (VLOOKUP($B$1,TimeZones!$A$1:$C$28,2,FALSE))/24</f>
        <v>45952.442594500397</v>
      </c>
      <c r="E12" s="5">
        <f>45952.4009278337 + (VLOOKUP($B$1,TimeZones!$A$1:$C$28,2,FALSE))/24</f>
        <v>45952.525927833703</v>
      </c>
      <c r="F12" s="3" t="s">
        <v>0</v>
      </c>
    </row>
    <row r="13" spans="1:7" x14ac:dyDescent="0.25">
      <c r="A13" s="3" t="s">
        <v>22</v>
      </c>
      <c r="B13" s="3" t="s">
        <v>140</v>
      </c>
      <c r="C13" s="4">
        <v>0</v>
      </c>
      <c r="D13" s="5">
        <f>45952.318786938 + (VLOOKUP($B$1,TimeZones!$A$1:$C$28,2,FALSE))/24</f>
        <v>45952.443786937998</v>
      </c>
      <c r="E13" s="5">
        <f>45952.4021202713 + (VLOOKUP($B$1,TimeZones!$A$1:$C$28,2,FALSE))/24</f>
        <v>45952.527120271297</v>
      </c>
      <c r="F13" s="3" t="s">
        <v>0</v>
      </c>
    </row>
    <row r="14" spans="1:7" x14ac:dyDescent="0.25">
      <c r="A14" s="3" t="s">
        <v>23</v>
      </c>
      <c r="B14" s="3" t="s">
        <v>141</v>
      </c>
      <c r="C14" s="4">
        <v>0</v>
      </c>
      <c r="D14" s="5">
        <f>45952.3173064498 + (VLOOKUP($B$1,TimeZones!$A$1:$C$28,2,FALSE))/24</f>
        <v>45952.442306449797</v>
      </c>
      <c r="E14" s="5">
        <f>45952.4006397832 + (VLOOKUP($B$1,TimeZones!$A$1:$C$28,2,FALSE))/24</f>
        <v>45952.525639783198</v>
      </c>
      <c r="F14" s="3" t="s">
        <v>0</v>
      </c>
    </row>
    <row r="15" spans="1:7" x14ac:dyDescent="0.25">
      <c r="A15" s="3" t="s">
        <v>28</v>
      </c>
      <c r="B15" s="3" t="s">
        <v>142</v>
      </c>
      <c r="C15" s="4">
        <v>0</v>
      </c>
      <c r="D15" s="5">
        <f>45952.3200012948 + (VLOOKUP($B$1,TimeZones!$A$1:$C$28,2,FALSE))/24</f>
        <v>45952.4450012948</v>
      </c>
      <c r="E15" s="5">
        <f>45952.4033346282 + (VLOOKUP($B$1,TimeZones!$A$1:$C$28,2,FALSE))/24</f>
        <v>45952.528334628201</v>
      </c>
      <c r="F15" s="3" t="s">
        <v>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>
          <x14:formula1>
            <xm:f>TimeZones!$A$1:$A$28</xm:f>
          </x14:formula1>
          <xm:sqref>B1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  <col min="7" max="7" width="46.42578125" customWidth="1"/>
  </cols>
  <sheetData>
    <row r="1" spans="1:7" x14ac:dyDescent="0.25">
      <c r="A1" s="2" t="s">
        <v>133</v>
      </c>
      <c r="B1" s="3" t="s">
        <v>95</v>
      </c>
    </row>
    <row r="3" spans="1:7" x14ac:dyDescent="0.25">
      <c r="A3" s="2" t="s">
        <v>82</v>
      </c>
      <c r="B3" s="2" t="s">
        <v>130</v>
      </c>
      <c r="C3" s="2" t="s">
        <v>96</v>
      </c>
      <c r="D3" s="2" t="str">
        <f>"Время начала сессии (" &amp; VLOOKUP($B$1,TimeZones!$A$1:$C$28,3,FALSE) &amp; ")"</f>
        <v>Время начала сессии (Москва)</v>
      </c>
      <c r="E3" s="2" t="str">
        <f>"Время конца сессии (" &amp; VLOOKUP($B$1,TimeZones!$A$1:$C$28,3,FALSE) &amp; ")"</f>
        <v>Время конца сессии (Москва)</v>
      </c>
      <c r="F3" s="2" t="s">
        <v>120</v>
      </c>
      <c r="G3" s="2" t="s">
        <v>62</v>
      </c>
    </row>
    <row r="4" spans="1:7" x14ac:dyDescent="0.25">
      <c r="A4" s="3" t="s">
        <v>38</v>
      </c>
      <c r="B4" s="3" t="s">
        <v>55</v>
      </c>
      <c r="C4" s="4">
        <v>0</v>
      </c>
      <c r="D4" s="5">
        <f>45952.3461995567 + (VLOOKUP($B$1,TimeZones!$A$1:$C$28,2,FALSE))/24</f>
        <v>45952.471199556698</v>
      </c>
      <c r="E4" s="5">
        <f>45952.42953289 + (VLOOKUP($B$1,TimeZones!$A$1:$C$28,2,FALSE))/24</f>
        <v>45952.554532889997</v>
      </c>
      <c r="F4" s="3" t="s">
        <v>0</v>
      </c>
    </row>
    <row r="5" spans="1:7" x14ac:dyDescent="0.25">
      <c r="A5" s="3" t="s">
        <v>33</v>
      </c>
      <c r="B5" s="3" t="s">
        <v>56</v>
      </c>
      <c r="C5" s="4">
        <v>0</v>
      </c>
      <c r="D5" s="5">
        <f>45952.3454545404 + (VLOOKUP($B$1,TimeZones!$A$1:$C$28,2,FALSE))/24</f>
        <v>45952.470454540402</v>
      </c>
      <c r="E5" s="5">
        <f>45952.4287878737 + (VLOOKUP($B$1,TimeZones!$A$1:$C$28,2,FALSE))/24</f>
        <v>45952.553787873701</v>
      </c>
      <c r="F5" s="3" t="s">
        <v>0</v>
      </c>
    </row>
    <row r="6" spans="1:7" x14ac:dyDescent="0.25">
      <c r="A6" s="3" t="s">
        <v>34</v>
      </c>
      <c r="B6" s="3" t="s">
        <v>70</v>
      </c>
      <c r="C6" s="4">
        <v>0</v>
      </c>
      <c r="D6" s="5">
        <f>45952.3462013094 + (VLOOKUP($B$1,TimeZones!$A$1:$C$28,2,FALSE))/24</f>
        <v>45952.471201309403</v>
      </c>
      <c r="E6" s="5">
        <f>45952.4295346427 + (VLOOKUP($B$1,TimeZones!$A$1:$C$28,2,FALSE))/24</f>
        <v>45952.554534642702</v>
      </c>
      <c r="F6" s="3" t="s">
        <v>0</v>
      </c>
    </row>
    <row r="7" spans="1:7" x14ac:dyDescent="0.25">
      <c r="A7" s="3" t="s">
        <v>36</v>
      </c>
      <c r="B7" s="3" t="s">
        <v>91</v>
      </c>
      <c r="C7" s="4">
        <v>0</v>
      </c>
      <c r="D7" s="5">
        <f>45952.3462851352 + (VLOOKUP($B$1,TimeZones!$A$1:$C$28,2,FALSE))/24</f>
        <v>45952.471285135201</v>
      </c>
      <c r="E7" s="5">
        <f>45952.4296184685 + (VLOOKUP($B$1,TimeZones!$A$1:$C$28,2,FALSE))/24</f>
        <v>45952.554618468501</v>
      </c>
      <c r="F7" s="3" t="s">
        <v>0</v>
      </c>
    </row>
    <row r="8" spans="1:7" x14ac:dyDescent="0.25">
      <c r="A8" s="3" t="s">
        <v>37</v>
      </c>
      <c r="B8" s="3" t="s">
        <v>107</v>
      </c>
      <c r="C8" s="4">
        <v>0</v>
      </c>
      <c r="D8" s="5">
        <f>45952.346211288 + (VLOOKUP($B$1,TimeZones!$A$1:$C$28,2,FALSE))/24</f>
        <v>45952.471211288001</v>
      </c>
      <c r="E8" s="5">
        <f>45952.4295446214 + (VLOOKUP($B$1,TimeZones!$A$1:$C$28,2,FALSE))/24</f>
        <v>45952.554544621402</v>
      </c>
      <c r="F8" s="3" t="s">
        <v>0</v>
      </c>
    </row>
    <row r="9" spans="1:7" x14ac:dyDescent="0.25">
      <c r="A9" s="3" t="s">
        <v>35</v>
      </c>
      <c r="B9" s="3" t="s">
        <v>121</v>
      </c>
      <c r="C9" s="4">
        <v>0</v>
      </c>
      <c r="D9" s="5">
        <f>45952.3454755682 + (VLOOKUP($B$1,TimeZones!$A$1:$C$28,2,FALSE))/24</f>
        <v>45952.470475568203</v>
      </c>
      <c r="E9" s="5">
        <f>45952.4288089016 + (VLOOKUP($B$1,TimeZones!$A$1:$C$28,2,FALSE))/24</f>
        <v>45952.553808901597</v>
      </c>
      <c r="F9" s="3" t="s">
        <v>0</v>
      </c>
    </row>
    <row r="10" spans="1:7" x14ac:dyDescent="0.25">
      <c r="A10" s="3" t="s">
        <v>31</v>
      </c>
      <c r="B10" s="3" t="s">
        <v>122</v>
      </c>
      <c r="C10" s="4">
        <v>0</v>
      </c>
      <c r="D10" s="5">
        <f>45952.3476031274 + (VLOOKUP($B$1,TimeZones!$A$1:$C$28,2,FALSE))/24</f>
        <v>45952.472603127397</v>
      </c>
      <c r="E10" s="5">
        <f>45952.4309364608 + (VLOOKUP($B$1,TimeZones!$A$1:$C$28,2,FALSE))/24</f>
        <v>45952.555936460798</v>
      </c>
      <c r="F10" s="3" t="s">
        <v>0</v>
      </c>
    </row>
    <row r="11" spans="1:7" x14ac:dyDescent="0.25">
      <c r="A11" s="3" t="s">
        <v>32</v>
      </c>
      <c r="B11" s="3" t="s">
        <v>137</v>
      </c>
      <c r="C11" s="4">
        <v>0</v>
      </c>
      <c r="D11" s="5">
        <f>45952.346264599 + (VLOOKUP($B$1,TimeZones!$A$1:$C$28,2,FALSE))/24</f>
        <v>45952.471264599</v>
      </c>
      <c r="E11" s="5">
        <f>45952.4295979324 + (VLOOKUP($B$1,TimeZones!$A$1:$C$28,2,FALSE))/24</f>
        <v>45952.554597932402</v>
      </c>
      <c r="F11" s="3" t="s">
        <v>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>
          <x14:formula1>
            <xm:f>TimeZones!$A$1:$A$28</xm:f>
          </x14:formula1>
          <xm:sqref>B1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defaultRowHeight="15" x14ac:dyDescent="0.25"/>
  <cols>
    <col min="1" max="1" width="139.140625" customWidth="1"/>
    <col min="2" max="2" width="34.85546875" customWidth="1"/>
    <col min="3" max="3" width="92.85546875" customWidth="1"/>
  </cols>
  <sheetData>
    <row r="1" spans="1:3" x14ac:dyDescent="0.25">
      <c r="A1" s="3" t="s">
        <v>2</v>
      </c>
      <c r="B1" s="3">
        <v>0</v>
      </c>
      <c r="C1" s="3" t="s">
        <v>1</v>
      </c>
    </row>
    <row r="2" spans="1:3" x14ac:dyDescent="0.25">
      <c r="A2" s="3" t="s">
        <v>76</v>
      </c>
      <c r="B2" s="3">
        <v>2</v>
      </c>
      <c r="C2" s="3" t="s">
        <v>75</v>
      </c>
    </row>
    <row r="3" spans="1:3" x14ac:dyDescent="0.25">
      <c r="A3" s="3" t="s">
        <v>95</v>
      </c>
      <c r="B3" s="3">
        <v>3</v>
      </c>
      <c r="C3" s="3" t="s">
        <v>94</v>
      </c>
    </row>
    <row r="4" spans="1:3" x14ac:dyDescent="0.25">
      <c r="A4" s="3" t="s">
        <v>116</v>
      </c>
      <c r="B4" s="3">
        <v>3</v>
      </c>
      <c r="C4" s="3" t="s">
        <v>115</v>
      </c>
    </row>
    <row r="5" spans="1:3" x14ac:dyDescent="0.25">
      <c r="A5" s="3" t="s">
        <v>81</v>
      </c>
      <c r="B5" s="3">
        <v>3</v>
      </c>
      <c r="C5" s="3" t="s">
        <v>80</v>
      </c>
    </row>
    <row r="6" spans="1:3" x14ac:dyDescent="0.25">
      <c r="A6" s="3" t="s">
        <v>60</v>
      </c>
      <c r="B6" s="3">
        <v>3</v>
      </c>
      <c r="C6" s="3" t="s">
        <v>59</v>
      </c>
    </row>
    <row r="7" spans="1:3" x14ac:dyDescent="0.25">
      <c r="A7" s="3" t="s">
        <v>51</v>
      </c>
      <c r="B7" s="3">
        <v>4</v>
      </c>
      <c r="C7" s="3" t="s">
        <v>50</v>
      </c>
    </row>
    <row r="8" spans="1:3" x14ac:dyDescent="0.25">
      <c r="A8" s="3" t="s">
        <v>112</v>
      </c>
      <c r="B8" s="3">
        <v>4</v>
      </c>
      <c r="C8" s="3" t="s">
        <v>111</v>
      </c>
    </row>
    <row r="9" spans="1:3" x14ac:dyDescent="0.25">
      <c r="A9" s="3" t="s">
        <v>127</v>
      </c>
      <c r="B9" s="3">
        <v>4</v>
      </c>
      <c r="C9" s="3" t="s">
        <v>126</v>
      </c>
    </row>
    <row r="10" spans="1:3" x14ac:dyDescent="0.25">
      <c r="A10" s="3" t="s">
        <v>110</v>
      </c>
      <c r="B10" s="3">
        <v>4</v>
      </c>
      <c r="C10" s="3" t="s">
        <v>109</v>
      </c>
    </row>
    <row r="11" spans="1:3" x14ac:dyDescent="0.25">
      <c r="A11" s="3" t="s">
        <v>67</v>
      </c>
      <c r="B11" s="3">
        <v>5</v>
      </c>
      <c r="C11" s="3" t="s">
        <v>66</v>
      </c>
    </row>
    <row r="12" spans="1:3" x14ac:dyDescent="0.25">
      <c r="A12" s="3" t="s">
        <v>104</v>
      </c>
      <c r="B12" s="3">
        <v>6</v>
      </c>
      <c r="C12" s="3" t="s">
        <v>103</v>
      </c>
    </row>
    <row r="13" spans="1:3" x14ac:dyDescent="0.25">
      <c r="A13" s="3" t="s">
        <v>102</v>
      </c>
      <c r="B13" s="3">
        <v>7</v>
      </c>
      <c r="C13" s="3" t="s">
        <v>101</v>
      </c>
    </row>
    <row r="14" spans="1:3" x14ac:dyDescent="0.25">
      <c r="A14" s="3" t="s">
        <v>54</v>
      </c>
      <c r="B14" s="3">
        <v>7</v>
      </c>
      <c r="C14" s="3" t="s">
        <v>53</v>
      </c>
    </row>
    <row r="15" spans="1:3" x14ac:dyDescent="0.25">
      <c r="A15" s="3" t="s">
        <v>124</v>
      </c>
      <c r="B15" s="3">
        <v>7</v>
      </c>
      <c r="C15" s="3" t="s">
        <v>123</v>
      </c>
    </row>
    <row r="16" spans="1:3" x14ac:dyDescent="0.25">
      <c r="A16" s="3" t="s">
        <v>100</v>
      </c>
      <c r="B16" s="3">
        <v>7</v>
      </c>
      <c r="C16" s="3" t="s">
        <v>99</v>
      </c>
    </row>
    <row r="17" spans="1:3" x14ac:dyDescent="0.25">
      <c r="A17" s="3" t="s">
        <v>86</v>
      </c>
      <c r="B17" s="3">
        <v>7</v>
      </c>
      <c r="C17" s="3" t="s">
        <v>85</v>
      </c>
    </row>
    <row r="18" spans="1:3" x14ac:dyDescent="0.25">
      <c r="A18" s="3" t="s">
        <v>73</v>
      </c>
      <c r="B18" s="3">
        <v>8</v>
      </c>
      <c r="C18" s="3" t="s">
        <v>72</v>
      </c>
    </row>
    <row r="19" spans="1:3" x14ac:dyDescent="0.25">
      <c r="A19" s="3" t="s">
        <v>135</v>
      </c>
      <c r="B19" s="3">
        <v>9</v>
      </c>
      <c r="C19" s="3" t="s">
        <v>134</v>
      </c>
    </row>
    <row r="20" spans="1:3" x14ac:dyDescent="0.25">
      <c r="A20" s="3" t="s">
        <v>139</v>
      </c>
      <c r="B20" s="3">
        <v>9</v>
      </c>
      <c r="C20" s="3" t="s">
        <v>138</v>
      </c>
    </row>
    <row r="21" spans="1:3" x14ac:dyDescent="0.25">
      <c r="A21" s="3" t="s">
        <v>132</v>
      </c>
      <c r="B21" s="3">
        <v>9</v>
      </c>
      <c r="C21" s="3" t="s">
        <v>131</v>
      </c>
    </row>
    <row r="22" spans="1:3" x14ac:dyDescent="0.25">
      <c r="A22" s="3" t="s">
        <v>58</v>
      </c>
      <c r="B22" s="3">
        <v>10</v>
      </c>
      <c r="C22" s="3" t="s">
        <v>57</v>
      </c>
    </row>
    <row r="23" spans="1:3" x14ac:dyDescent="0.25">
      <c r="A23" s="3" t="s">
        <v>129</v>
      </c>
      <c r="B23" s="3">
        <v>10</v>
      </c>
      <c r="C23" s="3" t="s">
        <v>128</v>
      </c>
    </row>
    <row r="24" spans="1:3" x14ac:dyDescent="0.25">
      <c r="A24" s="3" t="s">
        <v>90</v>
      </c>
      <c r="B24" s="3">
        <v>11</v>
      </c>
      <c r="C24" s="3" t="s">
        <v>89</v>
      </c>
    </row>
    <row r="25" spans="1:3" x14ac:dyDescent="0.25">
      <c r="A25" s="3" t="s">
        <v>114</v>
      </c>
      <c r="B25" s="3">
        <v>11</v>
      </c>
      <c r="C25" s="3" t="s">
        <v>113</v>
      </c>
    </row>
    <row r="26" spans="1:3" x14ac:dyDescent="0.25">
      <c r="A26" s="3" t="s">
        <v>119</v>
      </c>
      <c r="B26" s="3">
        <v>11</v>
      </c>
      <c r="C26" s="3" t="s">
        <v>118</v>
      </c>
    </row>
    <row r="27" spans="1:3" x14ac:dyDescent="0.25">
      <c r="A27" s="3" t="s">
        <v>78</v>
      </c>
      <c r="B27" s="3">
        <v>12</v>
      </c>
      <c r="C27" s="3" t="s">
        <v>77</v>
      </c>
    </row>
    <row r="28" spans="1:3" x14ac:dyDescent="0.25">
      <c r="A28" s="3" t="s">
        <v>48</v>
      </c>
      <c r="B28" s="3">
        <v>12</v>
      </c>
      <c r="C28" s="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14947 Информатика 5 класс</vt:lpstr>
      <vt:lpstr>14947 Информатика 6 класс</vt:lpstr>
      <vt:lpstr>14948 Информатика 7 класс</vt:lpstr>
      <vt:lpstr>14948 Информатика 8 класс</vt:lpstr>
      <vt:lpstr>14949 Информатика 9 класс</vt:lpstr>
      <vt:lpstr>14949 Информатика 10 класс</vt:lpstr>
      <vt:lpstr>14949 Информатика 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2026-04-06T06:41:23Z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2026-03-18T09:10:05.779117463Z</dcterms:created>
  <dc:creator>xlsxwriter</dc:creator>
  <cp:lastModifiedBy>xlsxwriter</cp:lastModifiedBy>
</cp:coreProperties>
</file>